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LGA\Communications\Team\Health Communications\Billie\TO DO\"/>
    </mc:Choice>
  </mc:AlternateContent>
  <bookViews>
    <workbookView xWindow="-108" yWindow="-108" windowWidth="15468" windowHeight="7392" activeTab="1"/>
  </bookViews>
  <sheets>
    <sheet name="Blank Template" sheetId="6" r:id="rId1"/>
    <sheet name="Table 3 - Growth via recon" sheetId="7" r:id="rId2"/>
    <sheet name="Table 4 - Late appeal" sheetId="11" r:id="rId3"/>
    <sheet name="Table 5 - Revaluation" sheetId="13" r:id="rId4"/>
    <sheet name="Table 6 - reset at reval" sheetId="8" r:id="rId5"/>
    <sheet name="Table 7 - reval yr4, reset yr5" sheetId="9" r:id="rId6"/>
    <sheet name="Table 8 - phased reset" sheetId="10" r:id="rId7"/>
  </sheets>
  <definedNames>
    <definedName name="_xlnm.Print_Area" localSheetId="0">'Blank Template'!$B$2:$V$83</definedName>
    <definedName name="_xlnm.Print_Area" localSheetId="1">'Table 3 - Growth via recon'!$B$2:$V$83</definedName>
    <definedName name="_xlnm.Print_Area" localSheetId="2">'Table 4 - Late appeal'!$B$2:$V$93</definedName>
    <definedName name="_xlnm.Print_Area" localSheetId="3">'Table 5 - Revaluation'!$B$2:$V$83</definedName>
    <definedName name="_xlnm.Print_Area" localSheetId="4">'Table 6 - reset at reval'!$B$2:$V$83</definedName>
    <definedName name="_xlnm.Print_Area" localSheetId="5">'Table 7 - reval yr4, reset yr5'!$B$2:$V$83</definedName>
    <definedName name="_xlnm.Print_Area" localSheetId="6">'Table 8 - phased reset'!$B$2:$V$83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1" i="13" l="1"/>
  <c r="C81" i="13"/>
  <c r="G81" i="13" s="1"/>
  <c r="F80" i="13"/>
  <c r="G80" i="13" s="1"/>
  <c r="C80" i="13"/>
  <c r="F79" i="13"/>
  <c r="F77" i="13"/>
  <c r="G77" i="13" s="1"/>
  <c r="C77" i="13"/>
  <c r="I76" i="13"/>
  <c r="F76" i="13"/>
  <c r="C76" i="13"/>
  <c r="G76" i="13" s="1"/>
  <c r="F74" i="13"/>
  <c r="C74" i="13"/>
  <c r="G74" i="13" s="1"/>
  <c r="G73" i="13"/>
  <c r="F73" i="13"/>
  <c r="C73" i="13"/>
  <c r="F71" i="13"/>
  <c r="C71" i="13"/>
  <c r="G71" i="13" s="1"/>
  <c r="F70" i="13"/>
  <c r="C70" i="13"/>
  <c r="G70" i="13" s="1"/>
  <c r="F69" i="13"/>
  <c r="F67" i="13"/>
  <c r="C67" i="13"/>
  <c r="G67" i="13" s="1"/>
  <c r="F66" i="13"/>
  <c r="C66" i="13"/>
  <c r="F65" i="13"/>
  <c r="C65" i="13"/>
  <c r="G65" i="13" s="1"/>
  <c r="F64" i="13"/>
  <c r="C64" i="13"/>
  <c r="G64" i="13" s="1"/>
  <c r="F63" i="13"/>
  <c r="C63" i="13"/>
  <c r="G63" i="13" s="1"/>
  <c r="G57" i="13"/>
  <c r="I57" i="13" s="1"/>
  <c r="F57" i="13"/>
  <c r="F56" i="13"/>
  <c r="G56" i="13" s="1"/>
  <c r="F55" i="13"/>
  <c r="C55" i="13"/>
  <c r="F53" i="13"/>
  <c r="G53" i="13" s="1"/>
  <c r="G52" i="13"/>
  <c r="F52" i="13"/>
  <c r="F50" i="13"/>
  <c r="G50" i="13" s="1"/>
  <c r="I49" i="13"/>
  <c r="G49" i="13"/>
  <c r="F49" i="13"/>
  <c r="I47" i="13"/>
  <c r="G47" i="13"/>
  <c r="F47" i="13"/>
  <c r="G46" i="13"/>
  <c r="H46" i="13" s="1"/>
  <c r="F46" i="13"/>
  <c r="F45" i="13"/>
  <c r="F43" i="13"/>
  <c r="G43" i="13" s="1"/>
  <c r="F42" i="13"/>
  <c r="G42" i="13" s="1"/>
  <c r="F41" i="13"/>
  <c r="G41" i="13" s="1"/>
  <c r="G40" i="13"/>
  <c r="I40" i="13" s="1"/>
  <c r="F40" i="13"/>
  <c r="F39" i="13"/>
  <c r="G39" i="13" s="1"/>
  <c r="F32" i="13"/>
  <c r="G32" i="13" s="1"/>
  <c r="I31" i="13"/>
  <c r="G31" i="13"/>
  <c r="F31" i="13"/>
  <c r="F30" i="13"/>
  <c r="G30" i="13" s="1"/>
  <c r="C30" i="13"/>
  <c r="I28" i="13"/>
  <c r="H28" i="13"/>
  <c r="G28" i="13"/>
  <c r="F28" i="13"/>
  <c r="F27" i="13"/>
  <c r="G27" i="13" s="1"/>
  <c r="F25" i="13"/>
  <c r="G25" i="13" s="1"/>
  <c r="F24" i="13"/>
  <c r="G24" i="13" s="1"/>
  <c r="F22" i="13"/>
  <c r="G22" i="13" s="1"/>
  <c r="F21" i="13"/>
  <c r="G21" i="13" s="1"/>
  <c r="F20" i="13"/>
  <c r="C20" i="13"/>
  <c r="F18" i="13"/>
  <c r="G18" i="13" s="1"/>
  <c r="G17" i="13"/>
  <c r="F17" i="13"/>
  <c r="F16" i="13"/>
  <c r="G16" i="13" s="1"/>
  <c r="G15" i="13"/>
  <c r="F15" i="13"/>
  <c r="F14" i="13"/>
  <c r="G14" i="13" s="1"/>
  <c r="D9" i="13"/>
  <c r="C45" i="13" s="1"/>
  <c r="D8" i="13"/>
  <c r="D7" i="13"/>
  <c r="D6" i="13"/>
  <c r="D5" i="13"/>
  <c r="D4" i="13"/>
  <c r="H49" i="13" s="1"/>
  <c r="J49" i="13" s="1"/>
  <c r="N49" i="13" s="1"/>
  <c r="P49" i="13" s="1"/>
  <c r="D3" i="13"/>
  <c r="I46" i="13" l="1"/>
  <c r="J46" i="13"/>
  <c r="N46" i="13" s="1"/>
  <c r="P46" i="13" s="1"/>
  <c r="H40" i="13"/>
  <c r="I50" i="13"/>
  <c r="H50" i="13"/>
  <c r="J50" i="13" s="1"/>
  <c r="N50" i="13" s="1"/>
  <c r="P50" i="13" s="1"/>
  <c r="I30" i="13"/>
  <c r="H30" i="13"/>
  <c r="J30" i="13" s="1"/>
  <c r="I77" i="13"/>
  <c r="H77" i="13"/>
  <c r="J77" i="13" s="1"/>
  <c r="N77" i="13" s="1"/>
  <c r="P77" i="13" s="1"/>
  <c r="I80" i="13"/>
  <c r="H80" i="13"/>
  <c r="J80" i="13" s="1"/>
  <c r="N80" i="13" s="1"/>
  <c r="P80" i="13" s="1"/>
  <c r="I32" i="13"/>
  <c r="H32" i="13"/>
  <c r="J32" i="13" s="1"/>
  <c r="N32" i="13" s="1"/>
  <c r="P32" i="13" s="1"/>
  <c r="J14" i="13"/>
  <c r="H39" i="13"/>
  <c r="H63" i="13" s="1"/>
  <c r="J63" i="13" s="1"/>
  <c r="K63" i="13" s="1"/>
  <c r="I21" i="13"/>
  <c r="H21" i="13"/>
  <c r="H70" i="13" s="1"/>
  <c r="H15" i="13"/>
  <c r="I52" i="13"/>
  <c r="I15" i="13"/>
  <c r="I41" i="13"/>
  <c r="C79" i="13"/>
  <c r="G55" i="13"/>
  <c r="G45" i="13"/>
  <c r="C69" i="13"/>
  <c r="G20" i="13"/>
  <c r="J28" i="13"/>
  <c r="N28" i="13" s="1"/>
  <c r="P28" i="13" s="1"/>
  <c r="J40" i="13"/>
  <c r="N40" i="13" s="1"/>
  <c r="P40" i="13" s="1"/>
  <c r="D63" i="13"/>
  <c r="G66" i="13"/>
  <c r="I67" i="13"/>
  <c r="I17" i="13"/>
  <c r="H17" i="13"/>
  <c r="J17" i="13" s="1"/>
  <c r="N17" i="13" s="1"/>
  <c r="P17" i="13" s="1"/>
  <c r="I71" i="13"/>
  <c r="I18" i="13"/>
  <c r="H18" i="13"/>
  <c r="J18" i="13" s="1"/>
  <c r="N18" i="13" s="1"/>
  <c r="P18" i="13" s="1"/>
  <c r="J53" i="13"/>
  <c r="N53" i="13" s="1"/>
  <c r="P53" i="13" s="1"/>
  <c r="I53" i="13"/>
  <c r="H53" i="13"/>
  <c r="I25" i="13"/>
  <c r="J31" i="13"/>
  <c r="N31" i="13" s="1"/>
  <c r="P31" i="13" s="1"/>
  <c r="I16" i="13"/>
  <c r="H16" i="13"/>
  <c r="J16" i="13" s="1"/>
  <c r="N16" i="13" s="1"/>
  <c r="P16" i="13" s="1"/>
  <c r="H43" i="13"/>
  <c r="J43" i="13" s="1"/>
  <c r="N43" i="13" s="1"/>
  <c r="P43" i="13" s="1"/>
  <c r="I73" i="13"/>
  <c r="I81" i="13"/>
  <c r="H81" i="13"/>
  <c r="J81" i="13" s="1"/>
  <c r="N81" i="13" s="1"/>
  <c r="P81" i="13" s="1"/>
  <c r="H25" i="13"/>
  <c r="J25" i="13" s="1"/>
  <c r="N25" i="13" s="1"/>
  <c r="P25" i="13" s="1"/>
  <c r="I43" i="13"/>
  <c r="I65" i="13"/>
  <c r="H65" i="13"/>
  <c r="J65" i="13" s="1"/>
  <c r="N65" i="13" s="1"/>
  <c r="P65" i="13" s="1"/>
  <c r="I22" i="13"/>
  <c r="H22" i="13"/>
  <c r="H27" i="13"/>
  <c r="I24" i="13"/>
  <c r="H24" i="13"/>
  <c r="I27" i="13"/>
  <c r="H31" i="13"/>
  <c r="H47" i="13"/>
  <c r="J47" i="13" s="1"/>
  <c r="N47" i="13" s="1"/>
  <c r="P47" i="13" s="1"/>
  <c r="I56" i="13"/>
  <c r="H56" i="13"/>
  <c r="J56" i="13" s="1"/>
  <c r="N56" i="13" s="1"/>
  <c r="P56" i="13" s="1"/>
  <c r="I64" i="13"/>
  <c r="H64" i="13"/>
  <c r="I70" i="13"/>
  <c r="I74" i="13"/>
  <c r="H76" i="13"/>
  <c r="J76" i="13" s="1"/>
  <c r="N76" i="13" s="1"/>
  <c r="P76" i="13" s="1"/>
  <c r="J42" i="13"/>
  <c r="N42" i="13" s="1"/>
  <c r="P42" i="13" s="1"/>
  <c r="I42" i="13"/>
  <c r="H42" i="13"/>
  <c r="H41" i="13"/>
  <c r="H67" i="13"/>
  <c r="J67" i="13" s="1"/>
  <c r="N67" i="13" s="1"/>
  <c r="P67" i="13" s="1"/>
  <c r="H52" i="13"/>
  <c r="J52" i="13" s="1"/>
  <c r="N52" i="13" s="1"/>
  <c r="P52" i="13" s="1"/>
  <c r="H57" i="13"/>
  <c r="J57" i="13" s="1"/>
  <c r="N57" i="13" s="1"/>
  <c r="P57" i="13" s="1"/>
  <c r="C20" i="6"/>
  <c r="J22" i="13" l="1"/>
  <c r="N22" i="13" s="1"/>
  <c r="P22" i="13" s="1"/>
  <c r="J70" i="13"/>
  <c r="N70" i="13" s="1"/>
  <c r="P70" i="13" s="1"/>
  <c r="J41" i="13"/>
  <c r="N41" i="13" s="1"/>
  <c r="P41" i="13" s="1"/>
  <c r="J39" i="13"/>
  <c r="J15" i="13"/>
  <c r="N15" i="13" s="1"/>
  <c r="P15" i="13" s="1"/>
  <c r="I20" i="13"/>
  <c r="H20" i="13"/>
  <c r="J27" i="13"/>
  <c r="N27" i="13" s="1"/>
  <c r="P27" i="13" s="1"/>
  <c r="J21" i="13"/>
  <c r="N21" i="13" s="1"/>
  <c r="P21" i="13" s="1"/>
  <c r="J64" i="13"/>
  <c r="N64" i="13" s="1"/>
  <c r="P64" i="13" s="1"/>
  <c r="H71" i="13"/>
  <c r="J71" i="13" s="1"/>
  <c r="N71" i="13" s="1"/>
  <c r="P71" i="13" s="1"/>
  <c r="I66" i="13"/>
  <c r="H66" i="13"/>
  <c r="J66" i="13" s="1"/>
  <c r="N66" i="13" s="1"/>
  <c r="P66" i="13" s="1"/>
  <c r="G69" i="13"/>
  <c r="G79" i="13"/>
  <c r="H74" i="13"/>
  <c r="J74" i="13" s="1"/>
  <c r="N74" i="13" s="1"/>
  <c r="P74" i="13" s="1"/>
  <c r="Q40" i="13"/>
  <c r="Q15" i="13"/>
  <c r="K73" i="13"/>
  <c r="D73" i="13" s="1"/>
  <c r="K39" i="13"/>
  <c r="K70" i="13"/>
  <c r="K14" i="13"/>
  <c r="H45" i="13"/>
  <c r="J45" i="13" s="1"/>
  <c r="I45" i="13"/>
  <c r="I55" i="13"/>
  <c r="J55" i="13" s="1"/>
  <c r="H55" i="13"/>
  <c r="H73" i="13"/>
  <c r="J73" i="13" s="1"/>
  <c r="N73" i="13" s="1"/>
  <c r="P73" i="13" s="1"/>
  <c r="J24" i="13"/>
  <c r="N24" i="13" s="1"/>
  <c r="P24" i="13" s="1"/>
  <c r="C30" i="6"/>
  <c r="F37" i="11"/>
  <c r="F38" i="11"/>
  <c r="G38" i="11" s="1"/>
  <c r="F39" i="11"/>
  <c r="G39" i="11" s="1"/>
  <c r="F40" i="11"/>
  <c r="G40" i="11" s="1"/>
  <c r="F30" i="11"/>
  <c r="F31" i="11"/>
  <c r="G31" i="11"/>
  <c r="I31" i="11" s="1"/>
  <c r="H31" i="11"/>
  <c r="F32" i="11"/>
  <c r="G32" i="11" s="1"/>
  <c r="F25" i="11"/>
  <c r="F26" i="11"/>
  <c r="G26" i="11" s="1"/>
  <c r="F21" i="11"/>
  <c r="G21" i="11" s="1"/>
  <c r="C36" i="11"/>
  <c r="C20" i="11"/>
  <c r="F91" i="11"/>
  <c r="F90" i="11"/>
  <c r="C90" i="11"/>
  <c r="F89" i="11"/>
  <c r="F87" i="11"/>
  <c r="F86" i="11"/>
  <c r="C86" i="11"/>
  <c r="F84" i="11"/>
  <c r="F83" i="11"/>
  <c r="C83" i="11"/>
  <c r="F81" i="11"/>
  <c r="F80" i="11"/>
  <c r="C80" i="11"/>
  <c r="F79" i="11"/>
  <c r="F77" i="11"/>
  <c r="F76" i="11"/>
  <c r="C76" i="11"/>
  <c r="F75" i="11"/>
  <c r="F74" i="11"/>
  <c r="F73" i="11"/>
  <c r="F67" i="11"/>
  <c r="F66" i="11"/>
  <c r="G66" i="11" s="1"/>
  <c r="F65" i="11"/>
  <c r="F63" i="11"/>
  <c r="F62" i="11"/>
  <c r="G62" i="11" s="1"/>
  <c r="H62" i="11" s="1"/>
  <c r="F60" i="11"/>
  <c r="F59" i="11"/>
  <c r="G59" i="11" s="1"/>
  <c r="I59" i="11" s="1"/>
  <c r="F57" i="11"/>
  <c r="F56" i="11"/>
  <c r="G56" i="11" s="1"/>
  <c r="H56" i="11" s="1"/>
  <c r="F55" i="11"/>
  <c r="F53" i="11"/>
  <c r="C77" i="11"/>
  <c r="G77" i="11" s="1"/>
  <c r="F52" i="11"/>
  <c r="G52" i="11" s="1"/>
  <c r="F51" i="11"/>
  <c r="F50" i="11"/>
  <c r="F49" i="11"/>
  <c r="G49" i="11" s="1"/>
  <c r="H49" i="11" s="1"/>
  <c r="H73" i="11" s="1"/>
  <c r="F42" i="11"/>
  <c r="G41" i="11"/>
  <c r="H41" i="11" s="1"/>
  <c r="F41" i="11"/>
  <c r="F36" i="11"/>
  <c r="F34" i="11"/>
  <c r="F33" i="11"/>
  <c r="G33" i="11" s="1"/>
  <c r="I33" i="11" s="1"/>
  <c r="F28" i="11"/>
  <c r="F27" i="11"/>
  <c r="G27" i="11" s="1"/>
  <c r="F23" i="11"/>
  <c r="F22" i="11"/>
  <c r="G22" i="11" s="1"/>
  <c r="F20" i="11"/>
  <c r="F18" i="11"/>
  <c r="G18" i="11" s="1"/>
  <c r="F17" i="11"/>
  <c r="G17" i="11" s="1"/>
  <c r="F16" i="11"/>
  <c r="G16" i="11"/>
  <c r="F15" i="11"/>
  <c r="G15" i="11" s="1"/>
  <c r="F14" i="11"/>
  <c r="G14" i="11" s="1"/>
  <c r="J14" i="11" s="1"/>
  <c r="D9" i="11"/>
  <c r="C55" i="11" s="1"/>
  <c r="D8" i="11"/>
  <c r="D7" i="11"/>
  <c r="D6" i="11"/>
  <c r="D5" i="11"/>
  <c r="D4" i="11"/>
  <c r="D3" i="11"/>
  <c r="H69" i="13" l="1"/>
  <c r="Q41" i="13"/>
  <c r="R41" i="13" s="1"/>
  <c r="Q43" i="13"/>
  <c r="R43" i="13" s="1"/>
  <c r="R40" i="13"/>
  <c r="J20" i="13"/>
  <c r="K66" i="13"/>
  <c r="K21" i="13"/>
  <c r="K17" i="13"/>
  <c r="K40" i="13"/>
  <c r="K65" i="13"/>
  <c r="K43" i="13"/>
  <c r="K15" i="13"/>
  <c r="K24" i="13"/>
  <c r="K18" i="13"/>
  <c r="K67" i="13"/>
  <c r="K41" i="13"/>
  <c r="K64" i="13"/>
  <c r="K16" i="13"/>
  <c r="K42" i="13"/>
  <c r="D14" i="13"/>
  <c r="R15" i="13"/>
  <c r="Q64" i="13"/>
  <c r="R64" i="13" s="1"/>
  <c r="Q16" i="13"/>
  <c r="Q18" i="13"/>
  <c r="I69" i="13"/>
  <c r="J69" i="13" s="1"/>
  <c r="K69" i="13" s="1"/>
  <c r="I79" i="13"/>
  <c r="H79" i="13"/>
  <c r="J79" i="13" s="1"/>
  <c r="K79" i="13" s="1"/>
  <c r="K49" i="13"/>
  <c r="K46" i="13"/>
  <c r="D39" i="13"/>
  <c r="D70" i="13"/>
  <c r="I39" i="11"/>
  <c r="H39" i="11"/>
  <c r="J39" i="11" s="1"/>
  <c r="N39" i="11" s="1"/>
  <c r="P39" i="11" s="1"/>
  <c r="J31" i="11"/>
  <c r="N31" i="11" s="1"/>
  <c r="P31" i="11" s="1"/>
  <c r="C65" i="11"/>
  <c r="H38" i="11"/>
  <c r="I38" i="11"/>
  <c r="H40" i="11"/>
  <c r="J40" i="11" s="1"/>
  <c r="N40" i="11" s="1"/>
  <c r="P40" i="11" s="1"/>
  <c r="I40" i="11"/>
  <c r="G37" i="11"/>
  <c r="I32" i="11"/>
  <c r="H32" i="11"/>
  <c r="G30" i="11"/>
  <c r="I26" i="11"/>
  <c r="H26" i="11"/>
  <c r="G25" i="11"/>
  <c r="H21" i="11"/>
  <c r="I21" i="11"/>
  <c r="J21" i="11"/>
  <c r="N21" i="11" s="1"/>
  <c r="P21" i="11" s="1"/>
  <c r="H33" i="11"/>
  <c r="I62" i="11"/>
  <c r="J62" i="11" s="1"/>
  <c r="N62" i="11" s="1"/>
  <c r="P62" i="11" s="1"/>
  <c r="G20" i="11"/>
  <c r="H20" i="11" s="1"/>
  <c r="G86" i="11"/>
  <c r="H86" i="11" s="1"/>
  <c r="I56" i="11"/>
  <c r="J56" i="11" s="1"/>
  <c r="N56" i="11" s="1"/>
  <c r="P56" i="11" s="1"/>
  <c r="G90" i="11"/>
  <c r="I90" i="11" s="1"/>
  <c r="G50" i="11"/>
  <c r="I50" i="11" s="1"/>
  <c r="G51" i="11"/>
  <c r="H51" i="11" s="1"/>
  <c r="C74" i="11"/>
  <c r="G74" i="11" s="1"/>
  <c r="I74" i="11" s="1"/>
  <c r="G83" i="11"/>
  <c r="I83" i="11" s="1"/>
  <c r="G76" i="11"/>
  <c r="H76" i="11" s="1"/>
  <c r="C73" i="11"/>
  <c r="G73" i="11" s="1"/>
  <c r="J73" i="11" s="1"/>
  <c r="K73" i="11" s="1"/>
  <c r="I16" i="11"/>
  <c r="H16" i="11"/>
  <c r="H52" i="11"/>
  <c r="I52" i="11"/>
  <c r="J52" i="11" s="1"/>
  <c r="N52" i="11" s="1"/>
  <c r="P52" i="11" s="1"/>
  <c r="G23" i="11"/>
  <c r="H18" i="11"/>
  <c r="I18" i="11"/>
  <c r="C81" i="11"/>
  <c r="G81" i="11" s="1"/>
  <c r="G57" i="11"/>
  <c r="I66" i="11"/>
  <c r="H66" i="11"/>
  <c r="J33" i="11"/>
  <c r="N33" i="11" s="1"/>
  <c r="P33" i="11" s="1"/>
  <c r="H15" i="11"/>
  <c r="I15" i="11"/>
  <c r="I22" i="11"/>
  <c r="H22" i="11"/>
  <c r="H80" i="11" s="1"/>
  <c r="H17" i="11"/>
  <c r="I41" i="11"/>
  <c r="J41" i="11" s="1"/>
  <c r="N41" i="11" s="1"/>
  <c r="P41" i="11" s="1"/>
  <c r="I17" i="11"/>
  <c r="H27" i="11"/>
  <c r="G53" i="11"/>
  <c r="I77" i="11"/>
  <c r="H77" i="11"/>
  <c r="I27" i="11"/>
  <c r="G80" i="11"/>
  <c r="C79" i="11"/>
  <c r="H59" i="11"/>
  <c r="J59" i="11" s="1"/>
  <c r="N59" i="11" s="1"/>
  <c r="P59" i="11" s="1"/>
  <c r="C75" i="11"/>
  <c r="G75" i="11" s="1"/>
  <c r="G55" i="11"/>
  <c r="I20" i="11"/>
  <c r="J20" i="11" s="1"/>
  <c r="J49" i="11"/>
  <c r="K30" i="13" l="1"/>
  <c r="D30" i="13" s="1"/>
  <c r="K55" i="13"/>
  <c r="D55" i="13" s="1"/>
  <c r="D79" i="13"/>
  <c r="D64" i="13"/>
  <c r="S64" i="13" s="1"/>
  <c r="U64" i="13" s="1"/>
  <c r="V64" i="13" s="1"/>
  <c r="K76" i="13"/>
  <c r="D67" i="13"/>
  <c r="S67" i="13" s="1"/>
  <c r="S73" i="13" s="1"/>
  <c r="K27" i="13"/>
  <c r="D66" i="13"/>
  <c r="Q65" i="13"/>
  <c r="R65" i="13" s="1"/>
  <c r="R16" i="13"/>
  <c r="K52" i="13"/>
  <c r="Q67" i="13"/>
  <c r="R67" i="13" s="1"/>
  <c r="R18" i="13"/>
  <c r="D15" i="13"/>
  <c r="S15" i="13" s="1"/>
  <c r="D16" i="13"/>
  <c r="S16" i="13" s="1"/>
  <c r="D21" i="13"/>
  <c r="D18" i="13"/>
  <c r="S18" i="13" s="1"/>
  <c r="T22" i="13" s="1"/>
  <c r="D24" i="13"/>
  <c r="D17" i="13"/>
  <c r="K80" i="13"/>
  <c r="K77" i="13"/>
  <c r="K71" i="13"/>
  <c r="K81" i="13"/>
  <c r="K45" i="13"/>
  <c r="K20" i="13"/>
  <c r="K74" i="13"/>
  <c r="D69" i="13"/>
  <c r="D40" i="13"/>
  <c r="S40" i="13" s="1"/>
  <c r="U40" i="13" s="1"/>
  <c r="V40" i="13" s="1"/>
  <c r="D49" i="13"/>
  <c r="D43" i="13"/>
  <c r="S43" i="13" s="1"/>
  <c r="T47" i="13" s="1"/>
  <c r="D41" i="13"/>
  <c r="S41" i="13" s="1"/>
  <c r="U41" i="13" s="1"/>
  <c r="V41" i="13" s="1"/>
  <c r="D46" i="13"/>
  <c r="D42" i="13"/>
  <c r="D65" i="13"/>
  <c r="S65" i="13" s="1"/>
  <c r="S70" i="13" s="1"/>
  <c r="J26" i="11"/>
  <c r="N26" i="11" s="1"/>
  <c r="P26" i="11" s="1"/>
  <c r="J38" i="11"/>
  <c r="N38" i="11" s="1"/>
  <c r="P38" i="11" s="1"/>
  <c r="J32" i="11"/>
  <c r="N32" i="11" s="1"/>
  <c r="P32" i="11" s="1"/>
  <c r="J66" i="11"/>
  <c r="N66" i="11" s="1"/>
  <c r="P66" i="11" s="1"/>
  <c r="H50" i="11"/>
  <c r="J50" i="11" s="1"/>
  <c r="N50" i="11" s="1"/>
  <c r="P50" i="11" s="1"/>
  <c r="I86" i="11"/>
  <c r="J86" i="11" s="1"/>
  <c r="N86" i="11" s="1"/>
  <c r="P86" i="11" s="1"/>
  <c r="H37" i="11"/>
  <c r="I37" i="11"/>
  <c r="J37" i="11" s="1"/>
  <c r="N37" i="11" s="1"/>
  <c r="P37" i="11" s="1"/>
  <c r="H30" i="11"/>
  <c r="J30" i="11" s="1"/>
  <c r="N30" i="11" s="1"/>
  <c r="P30" i="11" s="1"/>
  <c r="I30" i="11"/>
  <c r="H25" i="11"/>
  <c r="J25" i="11" s="1"/>
  <c r="N25" i="11" s="1"/>
  <c r="P25" i="11" s="1"/>
  <c r="I25" i="11"/>
  <c r="H90" i="11"/>
  <c r="J90" i="11" s="1"/>
  <c r="N90" i="11" s="1"/>
  <c r="P90" i="11" s="1"/>
  <c r="J16" i="11"/>
  <c r="N16" i="11" s="1"/>
  <c r="P16" i="11" s="1"/>
  <c r="J27" i="11"/>
  <c r="N27" i="11" s="1"/>
  <c r="P27" i="11" s="1"/>
  <c r="J17" i="11"/>
  <c r="N17" i="11" s="1"/>
  <c r="P17" i="11" s="1"/>
  <c r="J18" i="11"/>
  <c r="N18" i="11" s="1"/>
  <c r="P18" i="11" s="1"/>
  <c r="H74" i="11"/>
  <c r="J74" i="11" s="1"/>
  <c r="N74" i="11" s="1"/>
  <c r="P74" i="11" s="1"/>
  <c r="J77" i="11"/>
  <c r="N77" i="11" s="1"/>
  <c r="P77" i="11" s="1"/>
  <c r="I76" i="11"/>
  <c r="J76" i="11" s="1"/>
  <c r="N76" i="11" s="1"/>
  <c r="P76" i="11" s="1"/>
  <c r="D73" i="11"/>
  <c r="Q50" i="11" s="1"/>
  <c r="I51" i="11"/>
  <c r="J51" i="11" s="1"/>
  <c r="N51" i="11" s="1"/>
  <c r="P51" i="11" s="1"/>
  <c r="J15" i="11"/>
  <c r="N15" i="11" s="1"/>
  <c r="P15" i="11" s="1"/>
  <c r="I75" i="11"/>
  <c r="H75" i="11"/>
  <c r="G28" i="11"/>
  <c r="J22" i="11"/>
  <c r="N22" i="11" s="1"/>
  <c r="P22" i="11" s="1"/>
  <c r="I57" i="11"/>
  <c r="H57" i="11"/>
  <c r="I23" i="11"/>
  <c r="H23" i="11"/>
  <c r="I53" i="11"/>
  <c r="H53" i="11"/>
  <c r="I81" i="11"/>
  <c r="G79" i="11"/>
  <c r="I80" i="11"/>
  <c r="J80" i="11" s="1"/>
  <c r="N80" i="11" s="1"/>
  <c r="P80" i="11" s="1"/>
  <c r="I55" i="11"/>
  <c r="H55" i="11"/>
  <c r="H79" i="11" s="1"/>
  <c r="H83" i="11"/>
  <c r="J83" i="11" s="1"/>
  <c r="N83" i="11" s="1"/>
  <c r="P83" i="11" s="1"/>
  <c r="G60" i="11"/>
  <c r="C84" i="11"/>
  <c r="G84" i="11" s="1"/>
  <c r="K83" i="11"/>
  <c r="K14" i="11"/>
  <c r="K80" i="11"/>
  <c r="K49" i="11"/>
  <c r="F81" i="10"/>
  <c r="F80" i="10"/>
  <c r="C80" i="10"/>
  <c r="G80" i="10" s="1"/>
  <c r="F79" i="10"/>
  <c r="F77" i="10"/>
  <c r="F76" i="10"/>
  <c r="C76" i="10"/>
  <c r="G76" i="10" s="1"/>
  <c r="H76" i="10" s="1"/>
  <c r="F74" i="10"/>
  <c r="F73" i="10"/>
  <c r="C73" i="10"/>
  <c r="G73" i="10" s="1"/>
  <c r="F71" i="10"/>
  <c r="F70" i="10"/>
  <c r="C70" i="10"/>
  <c r="F69" i="10"/>
  <c r="F67" i="10"/>
  <c r="F66" i="10"/>
  <c r="C66" i="10"/>
  <c r="G66" i="10" s="1"/>
  <c r="F65" i="10"/>
  <c r="F64" i="10"/>
  <c r="F63" i="10"/>
  <c r="F57" i="10"/>
  <c r="F56" i="10"/>
  <c r="G56" i="10" s="1"/>
  <c r="F55" i="10"/>
  <c r="F53" i="10"/>
  <c r="F52" i="10"/>
  <c r="G52" i="10" s="1"/>
  <c r="F50" i="10"/>
  <c r="G49" i="10"/>
  <c r="I49" i="10" s="1"/>
  <c r="F49" i="10"/>
  <c r="F47" i="10"/>
  <c r="F46" i="10"/>
  <c r="G46" i="10" s="1"/>
  <c r="F45" i="10"/>
  <c r="C45" i="10"/>
  <c r="F43" i="10"/>
  <c r="G43" i="10" s="1"/>
  <c r="G42" i="10"/>
  <c r="I42" i="10" s="1"/>
  <c r="F42" i="10"/>
  <c r="F41" i="10"/>
  <c r="F40" i="10"/>
  <c r="F39" i="10"/>
  <c r="C39" i="10"/>
  <c r="F32" i="10"/>
  <c r="F31" i="10"/>
  <c r="G31" i="10" s="1"/>
  <c r="F30" i="10"/>
  <c r="F28" i="10"/>
  <c r="F27" i="10"/>
  <c r="G27" i="10" s="1"/>
  <c r="F25" i="10"/>
  <c r="F24" i="10"/>
  <c r="G24" i="10" s="1"/>
  <c r="I24" i="10" s="1"/>
  <c r="F22" i="10"/>
  <c r="F21" i="10"/>
  <c r="G21" i="10" s="1"/>
  <c r="F20" i="10"/>
  <c r="F18" i="10"/>
  <c r="C20" i="10"/>
  <c r="F17" i="10"/>
  <c r="G17" i="10" s="1"/>
  <c r="F16" i="10"/>
  <c r="G16" i="10" s="1"/>
  <c r="G15" i="10"/>
  <c r="F15" i="10"/>
  <c r="F14" i="10"/>
  <c r="G14" i="10" s="1"/>
  <c r="D9" i="10"/>
  <c r="D8" i="10"/>
  <c r="D7" i="10"/>
  <c r="D6" i="10"/>
  <c r="D5" i="10"/>
  <c r="D4" i="10"/>
  <c r="D3" i="10"/>
  <c r="S46" i="13" l="1"/>
  <c r="U16" i="13"/>
  <c r="V16" i="13" s="1"/>
  <c r="S21" i="13"/>
  <c r="U43" i="13"/>
  <c r="S42" i="13"/>
  <c r="S49" i="13"/>
  <c r="S17" i="13"/>
  <c r="U15" i="13"/>
  <c r="V15" i="13" s="1"/>
  <c r="S66" i="13"/>
  <c r="S24" i="13"/>
  <c r="T71" i="13"/>
  <c r="Q47" i="13" s="1"/>
  <c r="T28" i="13"/>
  <c r="T25" i="13"/>
  <c r="T53" i="13"/>
  <c r="T50" i="13"/>
  <c r="D77" i="13"/>
  <c r="S77" i="13" s="1"/>
  <c r="D71" i="13"/>
  <c r="S71" i="13" s="1"/>
  <c r="D76" i="13"/>
  <c r="D74" i="13"/>
  <c r="D80" i="13"/>
  <c r="U18" i="13"/>
  <c r="U65" i="13"/>
  <c r="V65" i="13" s="1"/>
  <c r="K56" i="13"/>
  <c r="K53" i="13"/>
  <c r="K50" i="13"/>
  <c r="K47" i="13"/>
  <c r="K57" i="13"/>
  <c r="D57" i="13" s="1"/>
  <c r="D45" i="13"/>
  <c r="S74" i="13"/>
  <c r="U67" i="13"/>
  <c r="D81" i="13"/>
  <c r="S81" i="13" s="1"/>
  <c r="K32" i="13"/>
  <c r="D32" i="13" s="1"/>
  <c r="K31" i="13"/>
  <c r="K28" i="13"/>
  <c r="K22" i="13"/>
  <c r="K25" i="13"/>
  <c r="D20" i="13"/>
  <c r="K37" i="11"/>
  <c r="K26" i="11"/>
  <c r="K25" i="11"/>
  <c r="K21" i="11"/>
  <c r="K38" i="11"/>
  <c r="K39" i="11"/>
  <c r="D80" i="11"/>
  <c r="G70" i="10"/>
  <c r="I70" i="10" s="1"/>
  <c r="Q15" i="11"/>
  <c r="Q16" i="11" s="1"/>
  <c r="J57" i="11"/>
  <c r="N57" i="11" s="1"/>
  <c r="P57" i="11" s="1"/>
  <c r="D83" i="11"/>
  <c r="J55" i="11"/>
  <c r="J53" i="11"/>
  <c r="N53" i="11" s="1"/>
  <c r="P53" i="11" s="1"/>
  <c r="J75" i="11"/>
  <c r="N75" i="11" s="1"/>
  <c r="P75" i="11" s="1"/>
  <c r="I84" i="11"/>
  <c r="H60" i="11"/>
  <c r="I60" i="11"/>
  <c r="J60" i="11" s="1"/>
  <c r="N60" i="11" s="1"/>
  <c r="P60" i="11" s="1"/>
  <c r="C87" i="11"/>
  <c r="G87" i="11" s="1"/>
  <c r="G63" i="11"/>
  <c r="K59" i="11"/>
  <c r="D49" i="11"/>
  <c r="K56" i="11"/>
  <c r="H81" i="11"/>
  <c r="J81" i="11" s="1"/>
  <c r="N81" i="11" s="1"/>
  <c r="P81" i="11" s="1"/>
  <c r="I28" i="11"/>
  <c r="H28" i="11"/>
  <c r="J28" i="11" s="1"/>
  <c r="N28" i="11" s="1"/>
  <c r="P28" i="11" s="1"/>
  <c r="Q74" i="11"/>
  <c r="R74" i="11" s="1"/>
  <c r="Q18" i="11"/>
  <c r="I79" i="11"/>
  <c r="J79" i="11" s="1"/>
  <c r="K79" i="11" s="1"/>
  <c r="K75" i="11"/>
  <c r="K17" i="11"/>
  <c r="K76" i="11"/>
  <c r="K50" i="11"/>
  <c r="K15" i="11"/>
  <c r="K30" i="11" s="1"/>
  <c r="K53" i="11"/>
  <c r="K52" i="11"/>
  <c r="K18" i="11"/>
  <c r="K27" i="11"/>
  <c r="K77" i="11"/>
  <c r="K74" i="11"/>
  <c r="K51" i="11"/>
  <c r="K22" i="11"/>
  <c r="K16" i="11"/>
  <c r="D14" i="11"/>
  <c r="G34" i="11"/>
  <c r="Q51" i="11"/>
  <c r="R51" i="11" s="1"/>
  <c r="Q53" i="11"/>
  <c r="R50" i="11"/>
  <c r="J23" i="11"/>
  <c r="N23" i="11" s="1"/>
  <c r="P23" i="11" s="1"/>
  <c r="I76" i="10"/>
  <c r="J76" i="10" s="1"/>
  <c r="N76" i="10" s="1"/>
  <c r="P76" i="10" s="1"/>
  <c r="C67" i="10"/>
  <c r="G67" i="10" s="1"/>
  <c r="H67" i="10" s="1"/>
  <c r="G18" i="10"/>
  <c r="I18" i="10" s="1"/>
  <c r="H21" i="10"/>
  <c r="J21" i="10" s="1"/>
  <c r="N21" i="10" s="1"/>
  <c r="P21" i="10" s="1"/>
  <c r="I21" i="10"/>
  <c r="C69" i="10"/>
  <c r="G45" i="10"/>
  <c r="I73" i="10"/>
  <c r="I80" i="10"/>
  <c r="H80" i="10"/>
  <c r="C63" i="10"/>
  <c r="G63" i="10" s="1"/>
  <c r="G39" i="10"/>
  <c r="G20" i="10"/>
  <c r="I46" i="10"/>
  <c r="H46" i="10"/>
  <c r="H16" i="10"/>
  <c r="I16" i="10"/>
  <c r="I15" i="10"/>
  <c r="H15" i="10"/>
  <c r="J15" i="10" s="1"/>
  <c r="N15" i="10" s="1"/>
  <c r="P15" i="10" s="1"/>
  <c r="H43" i="10"/>
  <c r="I43" i="10"/>
  <c r="I56" i="10"/>
  <c r="H56" i="10"/>
  <c r="J56" i="10" s="1"/>
  <c r="N56" i="10" s="1"/>
  <c r="P56" i="10" s="1"/>
  <c r="J14" i="10"/>
  <c r="H31" i="10"/>
  <c r="I31" i="10"/>
  <c r="I66" i="10"/>
  <c r="H66" i="10"/>
  <c r="I27" i="10"/>
  <c r="H27" i="10"/>
  <c r="J27" i="10" s="1"/>
  <c r="N27" i="10" s="1"/>
  <c r="P27" i="10" s="1"/>
  <c r="H42" i="10"/>
  <c r="J42" i="10" s="1"/>
  <c r="N42" i="10" s="1"/>
  <c r="P42" i="10" s="1"/>
  <c r="I17" i="10"/>
  <c r="H17" i="10"/>
  <c r="H24" i="10"/>
  <c r="H52" i="10"/>
  <c r="I52" i="10"/>
  <c r="H49" i="10"/>
  <c r="J49" i="10" s="1"/>
  <c r="N49" i="10" s="1"/>
  <c r="P49" i="10" s="1"/>
  <c r="F81" i="9"/>
  <c r="C81" i="9"/>
  <c r="G81" i="9" s="1"/>
  <c r="F80" i="9"/>
  <c r="C80" i="9"/>
  <c r="F79" i="9"/>
  <c r="F77" i="9"/>
  <c r="C77" i="9"/>
  <c r="G77" i="9" s="1"/>
  <c r="F76" i="9"/>
  <c r="C76" i="9"/>
  <c r="G76" i="9" s="1"/>
  <c r="F74" i="9"/>
  <c r="C74" i="9"/>
  <c r="G74" i="9" s="1"/>
  <c r="F73" i="9"/>
  <c r="G73" i="9" s="1"/>
  <c r="C73" i="9"/>
  <c r="F71" i="9"/>
  <c r="C71" i="9"/>
  <c r="G71" i="9" s="1"/>
  <c r="F70" i="9"/>
  <c r="C70" i="9"/>
  <c r="G70" i="9" s="1"/>
  <c r="I70" i="9" s="1"/>
  <c r="F69" i="9"/>
  <c r="F67" i="9"/>
  <c r="G67" i="9" s="1"/>
  <c r="I67" i="9" s="1"/>
  <c r="C67" i="9"/>
  <c r="F66" i="9"/>
  <c r="C66" i="9"/>
  <c r="G66" i="9" s="1"/>
  <c r="F65" i="9"/>
  <c r="F64" i="9"/>
  <c r="C64" i="9"/>
  <c r="F63" i="9"/>
  <c r="F57" i="9"/>
  <c r="G57" i="9" s="1"/>
  <c r="F56" i="9"/>
  <c r="G56" i="9" s="1"/>
  <c r="F55" i="9"/>
  <c r="F53" i="9"/>
  <c r="G53" i="9" s="1"/>
  <c r="G52" i="9"/>
  <c r="F52" i="9"/>
  <c r="F50" i="9"/>
  <c r="G50" i="9" s="1"/>
  <c r="H50" i="9" s="1"/>
  <c r="F49" i="9"/>
  <c r="G49" i="9" s="1"/>
  <c r="F47" i="9"/>
  <c r="G47" i="9" s="1"/>
  <c r="F46" i="9"/>
  <c r="G46" i="9" s="1"/>
  <c r="F45" i="9"/>
  <c r="G45" i="9" s="1"/>
  <c r="F43" i="9"/>
  <c r="G43" i="9" s="1"/>
  <c r="I43" i="9" s="1"/>
  <c r="G42" i="9"/>
  <c r="F42" i="9"/>
  <c r="F41" i="9"/>
  <c r="F40" i="9"/>
  <c r="G40" i="9"/>
  <c r="F39" i="9"/>
  <c r="C39" i="9"/>
  <c r="C63" i="9" s="1"/>
  <c r="G63" i="9" s="1"/>
  <c r="F32" i="9"/>
  <c r="G32" i="9" s="1"/>
  <c r="F31" i="9"/>
  <c r="G31" i="9" s="1"/>
  <c r="F30" i="9"/>
  <c r="C30" i="9"/>
  <c r="G30" i="9" s="1"/>
  <c r="F28" i="9"/>
  <c r="G28" i="9" s="1"/>
  <c r="F27" i="9"/>
  <c r="G27" i="9" s="1"/>
  <c r="F25" i="9"/>
  <c r="G25" i="9" s="1"/>
  <c r="G24" i="9"/>
  <c r="F24" i="9"/>
  <c r="F22" i="9"/>
  <c r="G22" i="9" s="1"/>
  <c r="F21" i="9"/>
  <c r="G21" i="9" s="1"/>
  <c r="F20" i="9"/>
  <c r="G20" i="9" s="1"/>
  <c r="C20" i="9"/>
  <c r="F18" i="9"/>
  <c r="G18" i="9" s="1"/>
  <c r="F17" i="9"/>
  <c r="G17" i="9" s="1"/>
  <c r="F16" i="9"/>
  <c r="F15" i="9"/>
  <c r="G15" i="9" s="1"/>
  <c r="G16" i="9"/>
  <c r="F14" i="9"/>
  <c r="G14" i="9" s="1"/>
  <c r="D9" i="9"/>
  <c r="C45" i="9" s="1"/>
  <c r="D8" i="9"/>
  <c r="D7" i="9"/>
  <c r="D6" i="9"/>
  <c r="D5" i="9"/>
  <c r="D4" i="9"/>
  <c r="D3" i="9"/>
  <c r="C20" i="8"/>
  <c r="F81" i="8"/>
  <c r="F80" i="8"/>
  <c r="C80" i="8"/>
  <c r="F79" i="8"/>
  <c r="F77" i="8"/>
  <c r="F76" i="8"/>
  <c r="C76" i="8"/>
  <c r="G76" i="8" s="1"/>
  <c r="F74" i="8"/>
  <c r="F73" i="8"/>
  <c r="C73" i="8"/>
  <c r="F71" i="8"/>
  <c r="F70" i="8"/>
  <c r="C70" i="8"/>
  <c r="F69" i="8"/>
  <c r="F67" i="8"/>
  <c r="F66" i="8"/>
  <c r="C66" i="8"/>
  <c r="G66" i="8" s="1"/>
  <c r="F65" i="8"/>
  <c r="F64" i="8"/>
  <c r="F63" i="8"/>
  <c r="F57" i="8"/>
  <c r="F56" i="8"/>
  <c r="G56" i="8" s="1"/>
  <c r="F55" i="8"/>
  <c r="F53" i="8"/>
  <c r="F52" i="8"/>
  <c r="G52" i="8" s="1"/>
  <c r="F50" i="8"/>
  <c r="G49" i="8"/>
  <c r="F49" i="8"/>
  <c r="F47" i="8"/>
  <c r="F46" i="8"/>
  <c r="G46" i="8" s="1"/>
  <c r="F45" i="8"/>
  <c r="F43" i="8"/>
  <c r="F42" i="8"/>
  <c r="G42" i="8" s="1"/>
  <c r="F41" i="8"/>
  <c r="F40" i="8"/>
  <c r="F39" i="8"/>
  <c r="C39" i="8"/>
  <c r="F32" i="8"/>
  <c r="F31" i="8"/>
  <c r="G31" i="8" s="1"/>
  <c r="F30" i="8"/>
  <c r="F28" i="8"/>
  <c r="F27" i="8"/>
  <c r="G27" i="8" s="1"/>
  <c r="F25" i="8"/>
  <c r="F24" i="8"/>
  <c r="G24" i="8" s="1"/>
  <c r="F22" i="8"/>
  <c r="F21" i="8"/>
  <c r="G21" i="8" s="1"/>
  <c r="F20" i="8"/>
  <c r="F18" i="8"/>
  <c r="G18" i="8" s="1"/>
  <c r="F17" i="8"/>
  <c r="G17" i="8" s="1"/>
  <c r="F16" i="8"/>
  <c r="F15" i="8"/>
  <c r="F14" i="8"/>
  <c r="G14" i="8" s="1"/>
  <c r="D9" i="8"/>
  <c r="C45" i="8" s="1"/>
  <c r="D8" i="8"/>
  <c r="D7" i="8"/>
  <c r="D6" i="8"/>
  <c r="D5" i="8"/>
  <c r="D4" i="8"/>
  <c r="D3" i="8"/>
  <c r="F81" i="7"/>
  <c r="F80" i="7"/>
  <c r="C80" i="7"/>
  <c r="F79" i="7"/>
  <c r="F77" i="7"/>
  <c r="F76" i="7"/>
  <c r="G76" i="7" s="1"/>
  <c r="C76" i="7"/>
  <c r="F74" i="7"/>
  <c r="F73" i="7"/>
  <c r="C73" i="7"/>
  <c r="G73" i="7" s="1"/>
  <c r="F71" i="7"/>
  <c r="F70" i="7"/>
  <c r="G70" i="7" s="1"/>
  <c r="I70" i="7" s="1"/>
  <c r="C70" i="7"/>
  <c r="F69" i="7"/>
  <c r="F67" i="7"/>
  <c r="F66" i="7"/>
  <c r="C66" i="7"/>
  <c r="F65" i="7"/>
  <c r="F64" i="7"/>
  <c r="F63" i="7"/>
  <c r="F57" i="7"/>
  <c r="F56" i="7"/>
  <c r="G56" i="7" s="1"/>
  <c r="F55" i="7"/>
  <c r="F53" i="7"/>
  <c r="G52" i="7"/>
  <c r="F52" i="7"/>
  <c r="F50" i="7"/>
  <c r="F49" i="7"/>
  <c r="G49" i="7" s="1"/>
  <c r="F47" i="7"/>
  <c r="F46" i="7"/>
  <c r="G46" i="7" s="1"/>
  <c r="F45" i="7"/>
  <c r="F43" i="7"/>
  <c r="G43" i="7" s="1"/>
  <c r="F42" i="7"/>
  <c r="G42" i="7" s="1"/>
  <c r="F41" i="7"/>
  <c r="F40" i="7"/>
  <c r="F39" i="7"/>
  <c r="C39" i="7"/>
  <c r="F32" i="7"/>
  <c r="F31" i="7"/>
  <c r="G31" i="7" s="1"/>
  <c r="F30" i="7"/>
  <c r="F28" i="7"/>
  <c r="F27" i="7"/>
  <c r="G27" i="7" s="1"/>
  <c r="H27" i="7" s="1"/>
  <c r="F25" i="7"/>
  <c r="G24" i="7"/>
  <c r="I24" i="7" s="1"/>
  <c r="F24" i="7"/>
  <c r="F22" i="7"/>
  <c r="F21" i="7"/>
  <c r="G21" i="7" s="1"/>
  <c r="F20" i="7"/>
  <c r="F18" i="7"/>
  <c r="C20" i="7"/>
  <c r="G20" i="7" s="1"/>
  <c r="F17" i="7"/>
  <c r="G17" i="7" s="1"/>
  <c r="H17" i="7" s="1"/>
  <c r="F16" i="7"/>
  <c r="G16" i="7" s="1"/>
  <c r="F15" i="7"/>
  <c r="F14" i="7"/>
  <c r="G14" i="7" s="1"/>
  <c r="D9" i="7"/>
  <c r="D8" i="7"/>
  <c r="D7" i="7"/>
  <c r="D6" i="7"/>
  <c r="D5" i="7"/>
  <c r="D4" i="7"/>
  <c r="D3" i="7"/>
  <c r="U44" i="13" l="1"/>
  <c r="V44" i="13" s="1"/>
  <c r="S76" i="13"/>
  <c r="S80" i="13"/>
  <c r="Q22" i="13"/>
  <c r="U68" i="13"/>
  <c r="V68" i="13" s="1"/>
  <c r="S57" i="13"/>
  <c r="T74" i="13"/>
  <c r="D52" i="13"/>
  <c r="D50" i="13"/>
  <c r="S50" i="13" s="1"/>
  <c r="S56" i="13" s="1"/>
  <c r="D47" i="13"/>
  <c r="S47" i="13" s="1"/>
  <c r="D56" i="13"/>
  <c r="D53" i="13"/>
  <c r="S53" i="13" s="1"/>
  <c r="T57" i="13" s="1"/>
  <c r="S32" i="13"/>
  <c r="T77" i="13"/>
  <c r="D31" i="13"/>
  <c r="D28" i="13"/>
  <c r="S28" i="13" s="1"/>
  <c r="T32" i="13" s="1"/>
  <c r="D27" i="13"/>
  <c r="D25" i="13"/>
  <c r="S25" i="13" s="1"/>
  <c r="D22" i="13"/>
  <c r="S22" i="13" s="1"/>
  <c r="R47" i="13"/>
  <c r="Q53" i="13"/>
  <c r="R53" i="13" s="1"/>
  <c r="Q50" i="13"/>
  <c r="R50" i="13" s="1"/>
  <c r="U19" i="13"/>
  <c r="V19" i="13" s="1"/>
  <c r="D30" i="11"/>
  <c r="D39" i="11"/>
  <c r="D38" i="11"/>
  <c r="D37" i="11"/>
  <c r="D21" i="11"/>
  <c r="S21" i="11" s="1"/>
  <c r="J16" i="10"/>
  <c r="N16" i="10" s="1"/>
  <c r="P16" i="10" s="1"/>
  <c r="J46" i="10"/>
  <c r="N46" i="10" s="1"/>
  <c r="P46" i="10" s="1"/>
  <c r="J43" i="10"/>
  <c r="N43" i="10" s="1"/>
  <c r="P43" i="10" s="1"/>
  <c r="J66" i="10"/>
  <c r="N66" i="10" s="1"/>
  <c r="P66" i="10" s="1"/>
  <c r="J80" i="10"/>
  <c r="N80" i="10" s="1"/>
  <c r="P80" i="10" s="1"/>
  <c r="H20" i="9"/>
  <c r="J20" i="9" s="1"/>
  <c r="I20" i="9"/>
  <c r="H17" i="9"/>
  <c r="J17" i="9" s="1"/>
  <c r="N17" i="9" s="1"/>
  <c r="P17" i="9" s="1"/>
  <c r="I17" i="9"/>
  <c r="H18" i="9"/>
  <c r="J18" i="9" s="1"/>
  <c r="N18" i="9" s="1"/>
  <c r="P18" i="9" s="1"/>
  <c r="I18" i="9"/>
  <c r="C55" i="9"/>
  <c r="G55" i="9" s="1"/>
  <c r="G39" i="9"/>
  <c r="H39" i="9" s="1"/>
  <c r="H63" i="9" s="1"/>
  <c r="J63" i="9" s="1"/>
  <c r="K63" i="9" s="1"/>
  <c r="D63" i="9" s="1"/>
  <c r="G64" i="9"/>
  <c r="H64" i="9" s="1"/>
  <c r="G80" i="8"/>
  <c r="I80" i="8" s="1"/>
  <c r="G80" i="7"/>
  <c r="R15" i="11"/>
  <c r="K32" i="11"/>
  <c r="D32" i="11" s="1"/>
  <c r="D22" i="11"/>
  <c r="S22" i="11" s="1"/>
  <c r="D27" i="11"/>
  <c r="D25" i="11"/>
  <c r="D26" i="11"/>
  <c r="S26" i="11" s="1"/>
  <c r="K31" i="11"/>
  <c r="D31" i="11" s="1"/>
  <c r="S31" i="11" s="1"/>
  <c r="R53" i="11"/>
  <c r="K90" i="11"/>
  <c r="K55" i="11"/>
  <c r="K84" i="11"/>
  <c r="K87" i="11"/>
  <c r="K91" i="11"/>
  <c r="K81" i="11"/>
  <c r="K20" i="11"/>
  <c r="D79" i="11"/>
  <c r="K62" i="11"/>
  <c r="Q77" i="11"/>
  <c r="R77" i="11" s="1"/>
  <c r="R18" i="11"/>
  <c r="D53" i="11"/>
  <c r="S53" i="11" s="1"/>
  <c r="D50" i="11"/>
  <c r="S50" i="11" s="1"/>
  <c r="U50" i="11" s="1"/>
  <c r="V50" i="11" s="1"/>
  <c r="D51" i="11"/>
  <c r="S51" i="11" s="1"/>
  <c r="D59" i="11"/>
  <c r="D56" i="11"/>
  <c r="D52" i="11"/>
  <c r="D74" i="11"/>
  <c r="S74" i="11" s="1"/>
  <c r="U74" i="11" s="1"/>
  <c r="V74" i="11" s="1"/>
  <c r="D76" i="11"/>
  <c r="D16" i="11"/>
  <c r="S16" i="11" s="1"/>
  <c r="D17" i="11"/>
  <c r="S17" i="11" s="1"/>
  <c r="D15" i="11"/>
  <c r="S15" i="11" s="1"/>
  <c r="D18" i="11"/>
  <c r="S18" i="11" s="1"/>
  <c r="T23" i="11" s="1"/>
  <c r="G36" i="11"/>
  <c r="G42" i="11"/>
  <c r="D75" i="11"/>
  <c r="S75" i="11" s="1"/>
  <c r="S80" i="11" s="1"/>
  <c r="I87" i="11"/>
  <c r="H87" i="11"/>
  <c r="Q75" i="11"/>
  <c r="R75" i="11" s="1"/>
  <c r="R16" i="11"/>
  <c r="K86" i="11"/>
  <c r="D77" i="11"/>
  <c r="S77" i="11" s="1"/>
  <c r="S83" i="11" s="1"/>
  <c r="H84" i="11"/>
  <c r="J84" i="11" s="1"/>
  <c r="N84" i="11" s="1"/>
  <c r="P84" i="11" s="1"/>
  <c r="I63" i="11"/>
  <c r="H63" i="11"/>
  <c r="H34" i="11"/>
  <c r="I34" i="11"/>
  <c r="C89" i="11"/>
  <c r="G65" i="11"/>
  <c r="J52" i="10"/>
  <c r="N52" i="10" s="1"/>
  <c r="P52" i="10" s="1"/>
  <c r="J31" i="10"/>
  <c r="N31" i="10" s="1"/>
  <c r="P31" i="10" s="1"/>
  <c r="J17" i="10"/>
  <c r="N17" i="10" s="1"/>
  <c r="P17" i="10" s="1"/>
  <c r="H18" i="10"/>
  <c r="J18" i="10" s="1"/>
  <c r="N18" i="10" s="1"/>
  <c r="P18" i="10" s="1"/>
  <c r="I67" i="10"/>
  <c r="J67" i="10" s="1"/>
  <c r="N67" i="10" s="1"/>
  <c r="P67" i="10" s="1"/>
  <c r="G22" i="10"/>
  <c r="I45" i="10"/>
  <c r="H45" i="10"/>
  <c r="H73" i="10"/>
  <c r="J73" i="10" s="1"/>
  <c r="N73" i="10" s="1"/>
  <c r="P73" i="10" s="1"/>
  <c r="J24" i="10"/>
  <c r="N24" i="10" s="1"/>
  <c r="P24" i="10" s="1"/>
  <c r="I20" i="10"/>
  <c r="H20" i="10"/>
  <c r="G69" i="10"/>
  <c r="G40" i="10"/>
  <c r="C64" i="10"/>
  <c r="G64" i="10" s="1"/>
  <c r="H70" i="10"/>
  <c r="J70" i="10" s="1"/>
  <c r="N70" i="10" s="1"/>
  <c r="P70" i="10" s="1"/>
  <c r="H39" i="10"/>
  <c r="H63" i="10" s="1"/>
  <c r="J63" i="10" s="1"/>
  <c r="K63" i="10" s="1"/>
  <c r="C71" i="10"/>
  <c r="G71" i="10" s="1"/>
  <c r="G47" i="10"/>
  <c r="I76" i="7"/>
  <c r="H76" i="7"/>
  <c r="J76" i="7" s="1"/>
  <c r="N76" i="7" s="1"/>
  <c r="P76" i="7" s="1"/>
  <c r="G18" i="7"/>
  <c r="I18" i="7" s="1"/>
  <c r="G15" i="7"/>
  <c r="H15" i="7" s="1"/>
  <c r="C67" i="7"/>
  <c r="G67" i="7" s="1"/>
  <c r="G80" i="9"/>
  <c r="H80" i="9" s="1"/>
  <c r="H30" i="9"/>
  <c r="I30" i="9"/>
  <c r="H76" i="9"/>
  <c r="I76" i="9"/>
  <c r="H21" i="9"/>
  <c r="J21" i="9" s="1"/>
  <c r="N21" i="9" s="1"/>
  <c r="P21" i="9" s="1"/>
  <c r="I21" i="9"/>
  <c r="I73" i="9"/>
  <c r="I31" i="9"/>
  <c r="H31" i="9"/>
  <c r="J31" i="9" s="1"/>
  <c r="N31" i="9" s="1"/>
  <c r="P31" i="9" s="1"/>
  <c r="H47" i="9"/>
  <c r="I47" i="9"/>
  <c r="H40" i="9"/>
  <c r="I40" i="9"/>
  <c r="I66" i="9"/>
  <c r="H66" i="9"/>
  <c r="J66" i="9" s="1"/>
  <c r="N66" i="9" s="1"/>
  <c r="P66" i="9" s="1"/>
  <c r="I25" i="9"/>
  <c r="H25" i="9"/>
  <c r="H74" i="9" s="1"/>
  <c r="H32" i="9"/>
  <c r="I32" i="9"/>
  <c r="H49" i="9"/>
  <c r="I49" i="9"/>
  <c r="J49" i="9"/>
  <c r="N49" i="9" s="1"/>
  <c r="P49" i="9" s="1"/>
  <c r="I56" i="9"/>
  <c r="H56" i="9"/>
  <c r="I28" i="9"/>
  <c r="H28" i="9"/>
  <c r="I53" i="9"/>
  <c r="H53" i="9"/>
  <c r="J53" i="9" s="1"/>
  <c r="N53" i="9" s="1"/>
  <c r="P53" i="9" s="1"/>
  <c r="I46" i="9"/>
  <c r="H46" i="9"/>
  <c r="J46" i="9" s="1"/>
  <c r="N46" i="9" s="1"/>
  <c r="P46" i="9" s="1"/>
  <c r="I74" i="9"/>
  <c r="C69" i="9"/>
  <c r="I27" i="9"/>
  <c r="H27" i="9"/>
  <c r="I57" i="9"/>
  <c r="H57" i="9"/>
  <c r="I80" i="9"/>
  <c r="J14" i="9"/>
  <c r="I81" i="9"/>
  <c r="H81" i="9"/>
  <c r="J81" i="9" s="1"/>
  <c r="N81" i="9" s="1"/>
  <c r="P81" i="9" s="1"/>
  <c r="H16" i="9"/>
  <c r="I16" i="9"/>
  <c r="I15" i="9"/>
  <c r="I22" i="9"/>
  <c r="I24" i="9"/>
  <c r="I50" i="9"/>
  <c r="J50" i="9" s="1"/>
  <c r="N50" i="9" s="1"/>
  <c r="P50" i="9" s="1"/>
  <c r="I52" i="9"/>
  <c r="I71" i="9"/>
  <c r="I77" i="9"/>
  <c r="H15" i="9"/>
  <c r="H22" i="9"/>
  <c r="H52" i="9"/>
  <c r="J52" i="9"/>
  <c r="N52" i="9" s="1"/>
  <c r="P52" i="9" s="1"/>
  <c r="H42" i="9"/>
  <c r="I42" i="9"/>
  <c r="H24" i="9"/>
  <c r="H73" i="9" s="1"/>
  <c r="J73" i="9" s="1"/>
  <c r="N73" i="9" s="1"/>
  <c r="P73" i="9" s="1"/>
  <c r="H43" i="9"/>
  <c r="J43" i="9" s="1"/>
  <c r="N43" i="9" s="1"/>
  <c r="P43" i="9" s="1"/>
  <c r="H67" i="9"/>
  <c r="J67" i="9" s="1"/>
  <c r="N67" i="9" s="1"/>
  <c r="P67" i="9" s="1"/>
  <c r="H77" i="9"/>
  <c r="J77" i="9" s="1"/>
  <c r="N77" i="9" s="1"/>
  <c r="P77" i="9" s="1"/>
  <c r="G73" i="8"/>
  <c r="I73" i="8" s="1"/>
  <c r="G70" i="8"/>
  <c r="I70" i="8" s="1"/>
  <c r="G43" i="8"/>
  <c r="H43" i="8" s="1"/>
  <c r="J14" i="8"/>
  <c r="G45" i="8"/>
  <c r="C69" i="8"/>
  <c r="I52" i="8"/>
  <c r="H52" i="8"/>
  <c r="J52" i="8" s="1"/>
  <c r="N52" i="8" s="1"/>
  <c r="P52" i="8" s="1"/>
  <c r="I66" i="8"/>
  <c r="H66" i="8"/>
  <c r="I17" i="8"/>
  <c r="H17" i="8"/>
  <c r="I18" i="8"/>
  <c r="I76" i="8"/>
  <c r="H76" i="8"/>
  <c r="J76" i="8" s="1"/>
  <c r="N76" i="8" s="1"/>
  <c r="P76" i="8" s="1"/>
  <c r="H21" i="8"/>
  <c r="H70" i="8" s="1"/>
  <c r="I27" i="8"/>
  <c r="H27" i="8"/>
  <c r="H46" i="8"/>
  <c r="I46" i="8"/>
  <c r="I56" i="8"/>
  <c r="H56" i="8"/>
  <c r="J56" i="8" s="1"/>
  <c r="N56" i="8" s="1"/>
  <c r="P56" i="8" s="1"/>
  <c r="H42" i="8"/>
  <c r="I42" i="8"/>
  <c r="G15" i="8"/>
  <c r="G16" i="8"/>
  <c r="H18" i="8"/>
  <c r="I21" i="8"/>
  <c r="G20" i="8"/>
  <c r="C64" i="8"/>
  <c r="G64" i="8" s="1"/>
  <c r="G40" i="8"/>
  <c r="H31" i="8"/>
  <c r="I31" i="8"/>
  <c r="I24" i="8"/>
  <c r="H24" i="8"/>
  <c r="G39" i="8"/>
  <c r="C63" i="8"/>
  <c r="G63" i="8" s="1"/>
  <c r="C67" i="8"/>
  <c r="G67" i="8" s="1"/>
  <c r="H49" i="8"/>
  <c r="I49" i="8"/>
  <c r="I20" i="7"/>
  <c r="H20" i="7"/>
  <c r="J14" i="7"/>
  <c r="I46" i="7"/>
  <c r="H46" i="7"/>
  <c r="I73" i="7"/>
  <c r="I16" i="7"/>
  <c r="H16" i="7"/>
  <c r="J16" i="7" s="1"/>
  <c r="N16" i="7" s="1"/>
  <c r="P16" i="7" s="1"/>
  <c r="H31" i="7"/>
  <c r="I31" i="7"/>
  <c r="I80" i="7"/>
  <c r="H80" i="7"/>
  <c r="G66" i="7"/>
  <c r="I17" i="7"/>
  <c r="J17" i="7" s="1"/>
  <c r="N17" i="7" s="1"/>
  <c r="P17" i="7" s="1"/>
  <c r="H24" i="7"/>
  <c r="I43" i="7"/>
  <c r="H43" i="7"/>
  <c r="C63" i="7"/>
  <c r="G63" i="7" s="1"/>
  <c r="G39" i="7"/>
  <c r="H42" i="7"/>
  <c r="H21" i="7"/>
  <c r="H52" i="7"/>
  <c r="I21" i="7"/>
  <c r="I27" i="7"/>
  <c r="J27" i="7" s="1"/>
  <c r="N27" i="7" s="1"/>
  <c r="P27" i="7" s="1"/>
  <c r="I42" i="7"/>
  <c r="I52" i="7"/>
  <c r="J52" i="7" s="1"/>
  <c r="N52" i="7" s="1"/>
  <c r="P52" i="7" s="1"/>
  <c r="I56" i="7"/>
  <c r="H56" i="7"/>
  <c r="J56" i="7" s="1"/>
  <c r="N56" i="7" s="1"/>
  <c r="P56" i="7" s="1"/>
  <c r="I49" i="7"/>
  <c r="H49" i="7"/>
  <c r="C45" i="7"/>
  <c r="R22" i="13" l="1"/>
  <c r="Q25" i="13"/>
  <c r="R25" i="13" s="1"/>
  <c r="U25" i="13" s="1"/>
  <c r="U26" i="13" s="1"/>
  <c r="V26" i="13" s="1"/>
  <c r="Q71" i="13"/>
  <c r="R71" i="13" s="1"/>
  <c r="U71" i="13" s="1"/>
  <c r="U72" i="13" s="1"/>
  <c r="V72" i="13" s="1"/>
  <c r="U53" i="13"/>
  <c r="T81" i="13"/>
  <c r="Q32" i="13" s="1"/>
  <c r="S31" i="13"/>
  <c r="S52" i="13"/>
  <c r="S27" i="13"/>
  <c r="U22" i="13"/>
  <c r="U23" i="13" s="1"/>
  <c r="V23" i="13" s="1"/>
  <c r="U50" i="13"/>
  <c r="U51" i="13" s="1"/>
  <c r="V51" i="13" s="1"/>
  <c r="U47" i="13"/>
  <c r="U48" i="13" s="1"/>
  <c r="V48" i="13" s="1"/>
  <c r="S38" i="11"/>
  <c r="S25" i="11"/>
  <c r="S37" i="11" s="1"/>
  <c r="T28" i="11"/>
  <c r="T34" i="11"/>
  <c r="K33" i="11"/>
  <c r="K41" i="11"/>
  <c r="K40" i="11"/>
  <c r="S27" i="11"/>
  <c r="S32" i="11" s="1"/>
  <c r="S39" i="11" s="1"/>
  <c r="S30" i="11"/>
  <c r="J64" i="9"/>
  <c r="N64" i="9" s="1"/>
  <c r="P64" i="9" s="1"/>
  <c r="J42" i="9"/>
  <c r="N42" i="9" s="1"/>
  <c r="P42" i="9" s="1"/>
  <c r="I64" i="9"/>
  <c r="J57" i="9"/>
  <c r="N57" i="9" s="1"/>
  <c r="P57" i="9" s="1"/>
  <c r="J22" i="9"/>
  <c r="N22" i="9" s="1"/>
  <c r="P22" i="9" s="1"/>
  <c r="J39" i="9"/>
  <c r="C79" i="9"/>
  <c r="G79" i="9" s="1"/>
  <c r="I79" i="9" s="1"/>
  <c r="J15" i="9"/>
  <c r="N15" i="9" s="1"/>
  <c r="P15" i="9" s="1"/>
  <c r="J16" i="9"/>
  <c r="N16" i="9" s="1"/>
  <c r="P16" i="9" s="1"/>
  <c r="J32" i="9"/>
  <c r="N32" i="9" s="1"/>
  <c r="P32" i="9" s="1"/>
  <c r="J40" i="9"/>
  <c r="N40" i="9" s="1"/>
  <c r="P40" i="9" s="1"/>
  <c r="J47" i="9"/>
  <c r="N47" i="9" s="1"/>
  <c r="P47" i="9" s="1"/>
  <c r="H80" i="8"/>
  <c r="J80" i="8" s="1"/>
  <c r="N80" i="8" s="1"/>
  <c r="P80" i="8" s="1"/>
  <c r="J17" i="8"/>
  <c r="N17" i="8" s="1"/>
  <c r="P17" i="8" s="1"/>
  <c r="J31" i="8"/>
  <c r="N31" i="8" s="1"/>
  <c r="P31" i="8" s="1"/>
  <c r="J42" i="8"/>
  <c r="N42" i="8" s="1"/>
  <c r="P42" i="8" s="1"/>
  <c r="J27" i="8"/>
  <c r="N27" i="8" s="1"/>
  <c r="P27" i="8" s="1"/>
  <c r="H18" i="7"/>
  <c r="J20" i="7"/>
  <c r="J49" i="7"/>
  <c r="N49" i="7" s="1"/>
  <c r="P49" i="7" s="1"/>
  <c r="J21" i="7"/>
  <c r="N21" i="7" s="1"/>
  <c r="P21" i="7" s="1"/>
  <c r="J46" i="7"/>
  <c r="N46" i="7" s="1"/>
  <c r="P46" i="7" s="1"/>
  <c r="J18" i="7"/>
  <c r="N18" i="7" s="1"/>
  <c r="P18" i="7" s="1"/>
  <c r="I15" i="7"/>
  <c r="J15" i="7" s="1"/>
  <c r="N15" i="7" s="1"/>
  <c r="P15" i="7" s="1"/>
  <c r="J63" i="11"/>
  <c r="N63" i="11" s="1"/>
  <c r="P63" i="11" s="1"/>
  <c r="J34" i="11"/>
  <c r="N34" i="11" s="1"/>
  <c r="P34" i="11" s="1"/>
  <c r="S59" i="11"/>
  <c r="S52" i="11"/>
  <c r="T57" i="11"/>
  <c r="T60" i="11" s="1"/>
  <c r="U53" i="11"/>
  <c r="U15" i="11"/>
  <c r="V15" i="11" s="1"/>
  <c r="U75" i="11"/>
  <c r="V75" i="11" s="1"/>
  <c r="U18" i="11"/>
  <c r="J87" i="11"/>
  <c r="N87" i="11" s="1"/>
  <c r="P87" i="11" s="1"/>
  <c r="S76" i="11"/>
  <c r="U51" i="11"/>
  <c r="V51" i="11" s="1"/>
  <c r="S56" i="11"/>
  <c r="C91" i="11"/>
  <c r="G91" i="11" s="1"/>
  <c r="G67" i="11"/>
  <c r="G89" i="11"/>
  <c r="K28" i="11"/>
  <c r="K23" i="11"/>
  <c r="K42" i="11"/>
  <c r="D20" i="11"/>
  <c r="K34" i="11"/>
  <c r="U77" i="11"/>
  <c r="I42" i="11"/>
  <c r="H42" i="11"/>
  <c r="K57" i="11"/>
  <c r="K66" i="11"/>
  <c r="K63" i="11"/>
  <c r="K67" i="11"/>
  <c r="K60" i="11"/>
  <c r="D55" i="11"/>
  <c r="H65" i="11"/>
  <c r="I65" i="11"/>
  <c r="I36" i="11"/>
  <c r="H36" i="11"/>
  <c r="U16" i="11"/>
  <c r="V16" i="11" s="1"/>
  <c r="D90" i="11"/>
  <c r="D87" i="11"/>
  <c r="S87" i="11" s="1"/>
  <c r="D81" i="11"/>
  <c r="S81" i="11" s="1"/>
  <c r="D86" i="11"/>
  <c r="D84" i="11"/>
  <c r="S84" i="11" s="1"/>
  <c r="J45" i="10"/>
  <c r="H69" i="10"/>
  <c r="K73" i="10"/>
  <c r="K39" i="10"/>
  <c r="K70" i="10"/>
  <c r="K14" i="10"/>
  <c r="D63" i="10"/>
  <c r="G25" i="10"/>
  <c r="I69" i="10"/>
  <c r="H22" i="10"/>
  <c r="I22" i="10"/>
  <c r="H64" i="10"/>
  <c r="I64" i="10"/>
  <c r="J20" i="10"/>
  <c r="J39" i="10"/>
  <c r="C74" i="10"/>
  <c r="G74" i="10" s="1"/>
  <c r="G50" i="10"/>
  <c r="C65" i="10"/>
  <c r="G65" i="10" s="1"/>
  <c r="G41" i="10"/>
  <c r="I47" i="10"/>
  <c r="H47" i="10"/>
  <c r="J47" i="10"/>
  <c r="N47" i="10" s="1"/>
  <c r="P47" i="10" s="1"/>
  <c r="H40" i="10"/>
  <c r="I40" i="10"/>
  <c r="I71" i="10"/>
  <c r="J31" i="7"/>
  <c r="N31" i="7" s="1"/>
  <c r="P31" i="7" s="1"/>
  <c r="I67" i="7"/>
  <c r="H67" i="7"/>
  <c r="J43" i="7"/>
  <c r="N43" i="7" s="1"/>
  <c r="P43" i="7" s="1"/>
  <c r="H73" i="7"/>
  <c r="J73" i="7" s="1"/>
  <c r="N73" i="7" s="1"/>
  <c r="P73" i="7" s="1"/>
  <c r="J42" i="7"/>
  <c r="N42" i="7" s="1"/>
  <c r="P42" i="7" s="1"/>
  <c r="J80" i="7"/>
  <c r="N80" i="7" s="1"/>
  <c r="P80" i="7" s="1"/>
  <c r="J49" i="8"/>
  <c r="N49" i="8" s="1"/>
  <c r="P49" i="8" s="1"/>
  <c r="J18" i="8"/>
  <c r="N18" i="8" s="1"/>
  <c r="P18" i="8" s="1"/>
  <c r="J46" i="8"/>
  <c r="N46" i="8" s="1"/>
  <c r="P46" i="8" s="1"/>
  <c r="J66" i="8"/>
  <c r="N66" i="8" s="1"/>
  <c r="P66" i="8" s="1"/>
  <c r="J27" i="9"/>
  <c r="N27" i="9" s="1"/>
  <c r="P27" i="9" s="1"/>
  <c r="J76" i="9"/>
  <c r="N76" i="9" s="1"/>
  <c r="P76" i="9" s="1"/>
  <c r="J56" i="9"/>
  <c r="N56" i="9" s="1"/>
  <c r="P56" i="9" s="1"/>
  <c r="J80" i="9"/>
  <c r="N80" i="9" s="1"/>
  <c r="P80" i="9" s="1"/>
  <c r="J74" i="9"/>
  <c r="N74" i="9" s="1"/>
  <c r="P74" i="9" s="1"/>
  <c r="J28" i="9"/>
  <c r="N28" i="9" s="1"/>
  <c r="P28" i="9" s="1"/>
  <c r="J30" i="9"/>
  <c r="I55" i="9"/>
  <c r="H55" i="9"/>
  <c r="G69" i="9"/>
  <c r="J24" i="9"/>
  <c r="N24" i="9" s="1"/>
  <c r="P24" i="9" s="1"/>
  <c r="Q15" i="9"/>
  <c r="Q40" i="9"/>
  <c r="J25" i="9"/>
  <c r="N25" i="9" s="1"/>
  <c r="P25" i="9" s="1"/>
  <c r="K73" i="9"/>
  <c r="D73" i="9" s="1"/>
  <c r="K14" i="9"/>
  <c r="K70" i="9"/>
  <c r="K39" i="9"/>
  <c r="I45" i="9"/>
  <c r="H45" i="9"/>
  <c r="H69" i="9" s="1"/>
  <c r="H70" i="9"/>
  <c r="J70" i="9" s="1"/>
  <c r="N70" i="9" s="1"/>
  <c r="P70" i="9" s="1"/>
  <c r="C65" i="9"/>
  <c r="G65" i="9" s="1"/>
  <c r="G41" i="9"/>
  <c r="H71" i="9"/>
  <c r="J71" i="9" s="1"/>
  <c r="N71" i="9" s="1"/>
  <c r="P71" i="9" s="1"/>
  <c r="I43" i="8"/>
  <c r="J43" i="8" s="1"/>
  <c r="N43" i="8" s="1"/>
  <c r="P43" i="8" s="1"/>
  <c r="J24" i="8"/>
  <c r="N24" i="8" s="1"/>
  <c r="P24" i="8" s="1"/>
  <c r="J70" i="8"/>
  <c r="N70" i="8" s="1"/>
  <c r="P70" i="8" s="1"/>
  <c r="G22" i="8"/>
  <c r="G69" i="8"/>
  <c r="H40" i="8"/>
  <c r="I40" i="8"/>
  <c r="H15" i="8"/>
  <c r="I15" i="8"/>
  <c r="G47" i="8"/>
  <c r="C71" i="8"/>
  <c r="G71" i="8" s="1"/>
  <c r="H39" i="8"/>
  <c r="H63" i="8" s="1"/>
  <c r="J63" i="8" s="1"/>
  <c r="K63" i="8" s="1"/>
  <c r="C65" i="8"/>
  <c r="G65" i="8" s="1"/>
  <c r="G41" i="8"/>
  <c r="I64" i="8"/>
  <c r="H64" i="8"/>
  <c r="J64" i="8" s="1"/>
  <c r="N64" i="8" s="1"/>
  <c r="P64" i="8" s="1"/>
  <c r="I45" i="8"/>
  <c r="H45" i="8"/>
  <c r="H16" i="8"/>
  <c r="I16" i="8"/>
  <c r="H73" i="8"/>
  <c r="J73" i="8" s="1"/>
  <c r="N73" i="8" s="1"/>
  <c r="P73" i="8" s="1"/>
  <c r="I67" i="8"/>
  <c r="H67" i="8"/>
  <c r="I20" i="8"/>
  <c r="H20" i="8"/>
  <c r="J21" i="8"/>
  <c r="N21" i="8" s="1"/>
  <c r="P21" i="8" s="1"/>
  <c r="C69" i="7"/>
  <c r="G45" i="7"/>
  <c r="G22" i="7"/>
  <c r="G40" i="7"/>
  <c r="C64" i="7"/>
  <c r="G64" i="7" s="1"/>
  <c r="H39" i="7"/>
  <c r="H63" i="7" s="1"/>
  <c r="J63" i="7" s="1"/>
  <c r="K63" i="7" s="1"/>
  <c r="I66" i="7"/>
  <c r="H66" i="7"/>
  <c r="J66" i="7" s="1"/>
  <c r="N66" i="7" s="1"/>
  <c r="P66" i="7" s="1"/>
  <c r="J24" i="7"/>
  <c r="N24" i="7" s="1"/>
  <c r="P24" i="7" s="1"/>
  <c r="H70" i="7"/>
  <c r="J70" i="7" s="1"/>
  <c r="N70" i="7" s="1"/>
  <c r="P70" i="7" s="1"/>
  <c r="Q28" i="13" l="1"/>
  <c r="U54" i="13"/>
  <c r="V54" i="13" s="1"/>
  <c r="Q74" i="13"/>
  <c r="R74" i="13" s="1"/>
  <c r="U74" i="13" s="1"/>
  <c r="U75" i="13" s="1"/>
  <c r="V75" i="13" s="1"/>
  <c r="Q57" i="13"/>
  <c r="R57" i="13" s="1"/>
  <c r="U57" i="13" s="1"/>
  <c r="U58" i="13" s="1"/>
  <c r="V58" i="13" s="1"/>
  <c r="R32" i="13"/>
  <c r="U32" i="13" s="1"/>
  <c r="U33" i="13" s="1"/>
  <c r="V33" i="13" s="1"/>
  <c r="Q77" i="13"/>
  <c r="R77" i="13" s="1"/>
  <c r="U77" i="13" s="1"/>
  <c r="U78" i="13" s="1"/>
  <c r="V78" i="13" s="1"/>
  <c r="R28" i="13"/>
  <c r="U28" i="13" s="1"/>
  <c r="U29" i="13" s="1"/>
  <c r="V29" i="13" s="1"/>
  <c r="D40" i="11"/>
  <c r="D33" i="11"/>
  <c r="S33" i="11" s="1"/>
  <c r="J42" i="11"/>
  <c r="N42" i="11" s="1"/>
  <c r="P42" i="11" s="1"/>
  <c r="Q64" i="10"/>
  <c r="Q67" i="10"/>
  <c r="Q65" i="10"/>
  <c r="Q74" i="10"/>
  <c r="Q71" i="10"/>
  <c r="H79" i="9"/>
  <c r="J55" i="9"/>
  <c r="J15" i="8"/>
  <c r="N15" i="8" s="1"/>
  <c r="P15" i="8" s="1"/>
  <c r="T63" i="11"/>
  <c r="T87" i="11" s="1"/>
  <c r="S86" i="11"/>
  <c r="J65" i="11"/>
  <c r="U54" i="11"/>
  <c r="V54" i="11" s="1"/>
  <c r="U19" i="11"/>
  <c r="V19" i="11" s="1"/>
  <c r="U78" i="11"/>
  <c r="V78" i="11" s="1"/>
  <c r="T81" i="11"/>
  <c r="Q57" i="11" s="1"/>
  <c r="Q60" i="11" s="1"/>
  <c r="R60" i="11" s="1"/>
  <c r="T84" i="11"/>
  <c r="J36" i="11"/>
  <c r="S90" i="11"/>
  <c r="D66" i="11"/>
  <c r="D63" i="11"/>
  <c r="S63" i="11" s="1"/>
  <c r="D62" i="11"/>
  <c r="D60" i="11"/>
  <c r="S60" i="11" s="1"/>
  <c r="D57" i="11"/>
  <c r="S57" i="11" s="1"/>
  <c r="I67" i="11"/>
  <c r="H67" i="11"/>
  <c r="I91" i="11"/>
  <c r="H91" i="11"/>
  <c r="D34" i="11"/>
  <c r="S34" i="11" s="1"/>
  <c r="T42" i="11" s="1"/>
  <c r="D23" i="11"/>
  <c r="S23" i="11" s="1"/>
  <c r="S40" i="11" s="1"/>
  <c r="D28" i="11"/>
  <c r="S28" i="11" s="1"/>
  <c r="D41" i="11"/>
  <c r="I89" i="11"/>
  <c r="H89" i="11"/>
  <c r="J69" i="10"/>
  <c r="K69" i="10" s="1"/>
  <c r="K80" i="10" s="1"/>
  <c r="J64" i="10"/>
  <c r="N64" i="10" s="1"/>
  <c r="P64" i="10" s="1"/>
  <c r="J40" i="10"/>
  <c r="N40" i="10" s="1"/>
  <c r="P40" i="10" s="1"/>
  <c r="I41" i="10"/>
  <c r="H41" i="10"/>
  <c r="K43" i="10"/>
  <c r="K40" i="10"/>
  <c r="K24" i="10"/>
  <c r="K41" i="10"/>
  <c r="K42" i="10"/>
  <c r="K17" i="10"/>
  <c r="K65" i="10"/>
  <c r="D65" i="10" s="1"/>
  <c r="S65" i="10" s="1"/>
  <c r="K64" i="10"/>
  <c r="K66" i="10"/>
  <c r="D66" i="10" s="1"/>
  <c r="K16" i="10"/>
  <c r="K67" i="10"/>
  <c r="K21" i="10"/>
  <c r="K18" i="10"/>
  <c r="K15" i="10"/>
  <c r="D14" i="10"/>
  <c r="I65" i="10"/>
  <c r="H65" i="10"/>
  <c r="H71" i="10"/>
  <c r="J71" i="10" s="1"/>
  <c r="N71" i="10" s="1"/>
  <c r="P71" i="10" s="1"/>
  <c r="I25" i="10"/>
  <c r="H25" i="10"/>
  <c r="J25" i="10" s="1"/>
  <c r="N25" i="10" s="1"/>
  <c r="P25" i="10" s="1"/>
  <c r="C30" i="10"/>
  <c r="G28" i="10"/>
  <c r="I74" i="10"/>
  <c r="J22" i="10"/>
  <c r="N22" i="10" s="1"/>
  <c r="P22" i="10" s="1"/>
  <c r="K46" i="10"/>
  <c r="K49" i="10"/>
  <c r="D39" i="10"/>
  <c r="K81" i="10"/>
  <c r="D69" i="10"/>
  <c r="C77" i="10"/>
  <c r="G77" i="10" s="1"/>
  <c r="G53" i="10"/>
  <c r="C55" i="10"/>
  <c r="I50" i="10"/>
  <c r="H50" i="10"/>
  <c r="J50" i="10" s="1"/>
  <c r="N50" i="10" s="1"/>
  <c r="P50" i="10" s="1"/>
  <c r="D70" i="10"/>
  <c r="D67" i="10"/>
  <c r="D73" i="10"/>
  <c r="J67" i="7"/>
  <c r="N67" i="7" s="1"/>
  <c r="P67" i="7" s="1"/>
  <c r="J20" i="8"/>
  <c r="J40" i="8"/>
  <c r="N40" i="8" s="1"/>
  <c r="P40" i="8" s="1"/>
  <c r="J79" i="9"/>
  <c r="K79" i="9" s="1"/>
  <c r="K30" i="9" s="1"/>
  <c r="D30" i="9" s="1"/>
  <c r="K46" i="9"/>
  <c r="K49" i="9"/>
  <c r="D39" i="9"/>
  <c r="R40" i="9"/>
  <c r="Q43" i="9"/>
  <c r="Q41" i="9"/>
  <c r="Q18" i="9"/>
  <c r="Q22" i="9" s="1"/>
  <c r="Q16" i="9"/>
  <c r="Q64" i="9"/>
  <c r="R64" i="9" s="1"/>
  <c r="R15" i="9"/>
  <c r="K67" i="9"/>
  <c r="K41" i="9"/>
  <c r="K64" i="9"/>
  <c r="K65" i="9"/>
  <c r="D65" i="9" s="1"/>
  <c r="K42" i="9"/>
  <c r="K66" i="9"/>
  <c r="K24" i="9"/>
  <c r="K15" i="9"/>
  <c r="K17" i="9"/>
  <c r="K18" i="9"/>
  <c r="K16" i="9"/>
  <c r="K43" i="9"/>
  <c r="K40" i="9"/>
  <c r="K21" i="9"/>
  <c r="D14" i="9"/>
  <c r="I41" i="9"/>
  <c r="H41" i="9"/>
  <c r="I65" i="9"/>
  <c r="H65" i="9"/>
  <c r="J45" i="9"/>
  <c r="D70" i="9"/>
  <c r="I69" i="9"/>
  <c r="J69" i="9" s="1"/>
  <c r="K69" i="9" s="1"/>
  <c r="J45" i="8"/>
  <c r="J67" i="8"/>
  <c r="N67" i="8" s="1"/>
  <c r="P67" i="8" s="1"/>
  <c r="J16" i="8"/>
  <c r="N16" i="8" s="1"/>
  <c r="P16" i="8" s="1"/>
  <c r="K70" i="8"/>
  <c r="K73" i="8"/>
  <c r="K39" i="8"/>
  <c r="K14" i="8"/>
  <c r="D63" i="8"/>
  <c r="H41" i="8"/>
  <c r="I41" i="8"/>
  <c r="I65" i="8"/>
  <c r="H65" i="8"/>
  <c r="I69" i="8"/>
  <c r="J39" i="8"/>
  <c r="H22" i="8"/>
  <c r="I22" i="8"/>
  <c r="J22" i="8" s="1"/>
  <c r="N22" i="8" s="1"/>
  <c r="P22" i="8" s="1"/>
  <c r="H69" i="8"/>
  <c r="C74" i="8"/>
  <c r="G74" i="8" s="1"/>
  <c r="G50" i="8"/>
  <c r="G25" i="8"/>
  <c r="I71" i="8"/>
  <c r="I47" i="8"/>
  <c r="H47" i="8"/>
  <c r="K73" i="7"/>
  <c r="K14" i="7"/>
  <c r="K39" i="7"/>
  <c r="K70" i="7"/>
  <c r="D63" i="7"/>
  <c r="C71" i="7"/>
  <c r="G71" i="7" s="1"/>
  <c r="G47" i="7"/>
  <c r="J39" i="7"/>
  <c r="I45" i="7"/>
  <c r="H45" i="7"/>
  <c r="H69" i="7" s="1"/>
  <c r="G41" i="7"/>
  <c r="C65" i="7"/>
  <c r="G65" i="7" s="1"/>
  <c r="G69" i="7"/>
  <c r="H64" i="7"/>
  <c r="I64" i="7"/>
  <c r="I40" i="7"/>
  <c r="H40" i="7"/>
  <c r="G25" i="7"/>
  <c r="I22" i="7"/>
  <c r="H22" i="7"/>
  <c r="Q81" i="13" l="1"/>
  <c r="R81" i="13" s="1"/>
  <c r="U81" i="13" s="1"/>
  <c r="U82" i="13" s="1"/>
  <c r="V82" i="13" s="1"/>
  <c r="S41" i="11"/>
  <c r="S70" i="10"/>
  <c r="Q81" i="10"/>
  <c r="K45" i="10"/>
  <c r="Q47" i="10"/>
  <c r="Q22" i="10"/>
  <c r="Q25" i="10"/>
  <c r="Q50" i="10"/>
  <c r="Q16" i="10"/>
  <c r="Q41" i="10"/>
  <c r="Q43" i="10"/>
  <c r="Q18" i="10"/>
  <c r="Q15" i="10"/>
  <c r="Q40" i="10"/>
  <c r="R40" i="10" s="1"/>
  <c r="S70" i="9"/>
  <c r="R43" i="9"/>
  <c r="Q47" i="9"/>
  <c r="S65" i="9"/>
  <c r="J41" i="9"/>
  <c r="N41" i="9" s="1"/>
  <c r="P41" i="9" s="1"/>
  <c r="R41" i="9" s="1"/>
  <c r="J65" i="9"/>
  <c r="N65" i="9" s="1"/>
  <c r="P65" i="9" s="1"/>
  <c r="J22" i="7"/>
  <c r="N22" i="7" s="1"/>
  <c r="P22" i="7" s="1"/>
  <c r="J40" i="7"/>
  <c r="N40" i="7" s="1"/>
  <c r="P40" i="7" s="1"/>
  <c r="T67" i="11"/>
  <c r="T91" i="11" s="1"/>
  <c r="J89" i="11"/>
  <c r="K89" i="11" s="1"/>
  <c r="K65" i="11" s="1"/>
  <c r="D65" i="11" s="1"/>
  <c r="D67" i="11" s="1"/>
  <c r="S67" i="11" s="1"/>
  <c r="Q23" i="11"/>
  <c r="J67" i="11"/>
  <c r="N67" i="11" s="1"/>
  <c r="P67" i="11" s="1"/>
  <c r="Q63" i="11"/>
  <c r="R63" i="11" s="1"/>
  <c r="U63" i="11" s="1"/>
  <c r="R57" i="11"/>
  <c r="U57" i="11" s="1"/>
  <c r="U58" i="11" s="1"/>
  <c r="V58" i="11" s="1"/>
  <c r="S66" i="11"/>
  <c r="J91" i="11"/>
  <c r="N91" i="11" s="1"/>
  <c r="P91" i="11" s="1"/>
  <c r="U60" i="11"/>
  <c r="U61" i="11" s="1"/>
  <c r="V61" i="11" s="1"/>
  <c r="S62" i="11"/>
  <c r="K74" i="10"/>
  <c r="K20" i="10"/>
  <c r="K71" i="10"/>
  <c r="D71" i="10" s="1"/>
  <c r="S71" i="10" s="1"/>
  <c r="K77" i="10"/>
  <c r="J41" i="10"/>
  <c r="N41" i="10" s="1"/>
  <c r="P41" i="10" s="1"/>
  <c r="J65" i="10"/>
  <c r="N65" i="10" s="1"/>
  <c r="P65" i="10" s="1"/>
  <c r="H74" i="10"/>
  <c r="J74" i="10" s="1"/>
  <c r="N74" i="10" s="1"/>
  <c r="P74" i="10" s="1"/>
  <c r="D64" i="10"/>
  <c r="S64" i="10" s="1"/>
  <c r="K52" i="10"/>
  <c r="I53" i="10"/>
  <c r="H53" i="10"/>
  <c r="K56" i="10"/>
  <c r="K53" i="10"/>
  <c r="K50" i="10"/>
  <c r="K47" i="10"/>
  <c r="K57" i="10"/>
  <c r="D45" i="10"/>
  <c r="K27" i="10"/>
  <c r="R43" i="10"/>
  <c r="R41" i="10"/>
  <c r="I77" i="10"/>
  <c r="H77" i="10"/>
  <c r="I28" i="10"/>
  <c r="H28" i="10"/>
  <c r="D18" i="10"/>
  <c r="S18" i="10" s="1"/>
  <c r="T22" i="10" s="1"/>
  <c r="T25" i="10" s="1"/>
  <c r="D15" i="10"/>
  <c r="D21" i="10"/>
  <c r="D24" i="10"/>
  <c r="D17" i="10"/>
  <c r="S17" i="10" s="1"/>
  <c r="D16" i="10"/>
  <c r="S16" i="10" s="1"/>
  <c r="S21" i="10" s="1"/>
  <c r="G55" i="10"/>
  <c r="C79" i="10"/>
  <c r="S15" i="10"/>
  <c r="R64" i="10"/>
  <c r="R15" i="10"/>
  <c r="D74" i="10"/>
  <c r="S74" i="10" s="1"/>
  <c r="D77" i="10"/>
  <c r="S77" i="10" s="1"/>
  <c r="D80" i="10"/>
  <c r="D42" i="10"/>
  <c r="D43" i="10"/>
  <c r="S43" i="10" s="1"/>
  <c r="T47" i="10" s="1"/>
  <c r="T50" i="10" s="1"/>
  <c r="T53" i="10" s="1"/>
  <c r="D41" i="10"/>
  <c r="S41" i="10" s="1"/>
  <c r="D40" i="10"/>
  <c r="S40" i="10" s="1"/>
  <c r="D49" i="10"/>
  <c r="D46" i="10"/>
  <c r="G32" i="10"/>
  <c r="G30" i="10"/>
  <c r="K76" i="10"/>
  <c r="S67" i="10"/>
  <c r="S73" i="10" s="1"/>
  <c r="J64" i="7"/>
  <c r="N64" i="7" s="1"/>
  <c r="P64" i="7" s="1"/>
  <c r="J45" i="7"/>
  <c r="K55" i="9"/>
  <c r="D55" i="9" s="1"/>
  <c r="D79" i="9"/>
  <c r="S16" i="9"/>
  <c r="D64" i="9"/>
  <c r="S64" i="9" s="1"/>
  <c r="U64" i="9" s="1"/>
  <c r="V64" i="9" s="1"/>
  <c r="K27" i="9"/>
  <c r="D42" i="9"/>
  <c r="D49" i="9"/>
  <c r="D40" i="9"/>
  <c r="S40" i="9" s="1"/>
  <c r="U40" i="9" s="1"/>
  <c r="V40" i="9" s="1"/>
  <c r="D43" i="9"/>
  <c r="S43" i="9" s="1"/>
  <c r="T47" i="9" s="1"/>
  <c r="T50" i="9" s="1"/>
  <c r="T53" i="9" s="1"/>
  <c r="D41" i="9"/>
  <c r="S41" i="9" s="1"/>
  <c r="D46" i="9"/>
  <c r="D24" i="9"/>
  <c r="D15" i="9"/>
  <c r="S15" i="9" s="1"/>
  <c r="U15" i="9" s="1"/>
  <c r="V15" i="9" s="1"/>
  <c r="D18" i="9"/>
  <c r="S18" i="9" s="1"/>
  <c r="T22" i="9" s="1"/>
  <c r="T25" i="9" s="1"/>
  <c r="T28" i="9" s="1"/>
  <c r="T32" i="9" s="1"/>
  <c r="D16" i="9"/>
  <c r="D21" i="9"/>
  <c r="D17" i="9"/>
  <c r="K76" i="9"/>
  <c r="D67" i="9"/>
  <c r="S67" i="9" s="1"/>
  <c r="S73" i="9" s="1"/>
  <c r="D66" i="9"/>
  <c r="S66" i="9" s="1"/>
  <c r="R16" i="9"/>
  <c r="Q65" i="9"/>
  <c r="R18" i="9"/>
  <c r="Q67" i="9"/>
  <c r="R67" i="9" s="1"/>
  <c r="K81" i="9"/>
  <c r="K74" i="9"/>
  <c r="K80" i="9"/>
  <c r="K77" i="9"/>
  <c r="K71" i="9"/>
  <c r="K45" i="9"/>
  <c r="K20" i="9"/>
  <c r="D69" i="9"/>
  <c r="K52" i="9"/>
  <c r="J69" i="8"/>
  <c r="K69" i="8" s="1"/>
  <c r="D69" i="8" s="1"/>
  <c r="J41" i="8"/>
  <c r="N41" i="8" s="1"/>
  <c r="P41" i="8" s="1"/>
  <c r="J47" i="8"/>
  <c r="N47" i="8" s="1"/>
  <c r="P47" i="8" s="1"/>
  <c r="J65" i="8"/>
  <c r="N65" i="8" s="1"/>
  <c r="P65" i="8" s="1"/>
  <c r="G53" i="8"/>
  <c r="C55" i="8"/>
  <c r="C77" i="8"/>
  <c r="G77" i="8" s="1"/>
  <c r="Q40" i="8"/>
  <c r="D73" i="8"/>
  <c r="Q15" i="8"/>
  <c r="D70" i="8"/>
  <c r="D64" i="8"/>
  <c r="K49" i="8"/>
  <c r="K46" i="8"/>
  <c r="D39" i="8"/>
  <c r="I50" i="8"/>
  <c r="H50" i="8"/>
  <c r="J50" i="8" s="1"/>
  <c r="N50" i="8" s="1"/>
  <c r="P50" i="8" s="1"/>
  <c r="K67" i="8"/>
  <c r="K64" i="8"/>
  <c r="K65" i="8"/>
  <c r="D65" i="8" s="1"/>
  <c r="K66" i="8"/>
  <c r="K43" i="8"/>
  <c r="K40" i="8"/>
  <c r="K41" i="8"/>
  <c r="K24" i="8"/>
  <c r="K42" i="8"/>
  <c r="K18" i="8"/>
  <c r="K15" i="8"/>
  <c r="K21" i="8"/>
  <c r="K16" i="8"/>
  <c r="K17" i="8"/>
  <c r="D14" i="8"/>
  <c r="G28" i="8"/>
  <c r="C30" i="8"/>
  <c r="H71" i="8"/>
  <c r="J71" i="8" s="1"/>
  <c r="N71" i="8" s="1"/>
  <c r="P71" i="8" s="1"/>
  <c r="I25" i="8"/>
  <c r="H25" i="8"/>
  <c r="I74" i="8"/>
  <c r="K46" i="7"/>
  <c r="K49" i="7"/>
  <c r="D39" i="7"/>
  <c r="C30" i="7"/>
  <c r="G28" i="7"/>
  <c r="I47" i="7"/>
  <c r="H47" i="7"/>
  <c r="I65" i="7"/>
  <c r="H65" i="7"/>
  <c r="J65" i="7" s="1"/>
  <c r="N65" i="7" s="1"/>
  <c r="P65" i="7" s="1"/>
  <c r="I71" i="7"/>
  <c r="H25" i="7"/>
  <c r="I25" i="7"/>
  <c r="K43" i="7"/>
  <c r="K41" i="7"/>
  <c r="K24" i="7"/>
  <c r="K42" i="7"/>
  <c r="K21" i="7"/>
  <c r="K65" i="7"/>
  <c r="K40" i="7"/>
  <c r="K18" i="7"/>
  <c r="K15" i="7"/>
  <c r="K64" i="7"/>
  <c r="K67" i="7"/>
  <c r="D67" i="7" s="1"/>
  <c r="K66" i="7"/>
  <c r="D66" i="7" s="1"/>
  <c r="K17" i="7"/>
  <c r="K16" i="7"/>
  <c r="D14" i="7"/>
  <c r="I69" i="7"/>
  <c r="J69" i="7"/>
  <c r="K69" i="7" s="1"/>
  <c r="G50" i="7"/>
  <c r="C74" i="7"/>
  <c r="G74" i="7" s="1"/>
  <c r="I41" i="7"/>
  <c r="H41" i="7"/>
  <c r="D70" i="7"/>
  <c r="Q15" i="7"/>
  <c r="Q40" i="7"/>
  <c r="D73" i="7"/>
  <c r="D89" i="11" l="1"/>
  <c r="K36" i="11"/>
  <c r="Q28" i="11"/>
  <c r="Q34" i="11" s="1"/>
  <c r="Q87" i="11" s="1"/>
  <c r="R87" i="11" s="1"/>
  <c r="U87" i="11" s="1"/>
  <c r="U88" i="11" s="1"/>
  <c r="V88" i="11" s="1"/>
  <c r="R23" i="11"/>
  <c r="S66" i="10"/>
  <c r="Q77" i="10"/>
  <c r="K31" i="10"/>
  <c r="D20" i="10"/>
  <c r="K22" i="10"/>
  <c r="U15" i="10"/>
  <c r="V15" i="10" s="1"/>
  <c r="T28" i="10"/>
  <c r="Q32" i="10"/>
  <c r="Q57" i="10"/>
  <c r="S42" i="10"/>
  <c r="S21" i="9"/>
  <c r="U67" i="9"/>
  <c r="S17" i="9"/>
  <c r="U41" i="9"/>
  <c r="V41" i="9" s="1"/>
  <c r="S46" i="9"/>
  <c r="R65" i="9"/>
  <c r="U65" i="9" s="1"/>
  <c r="V65" i="9" s="1"/>
  <c r="J47" i="7"/>
  <c r="N47" i="7" s="1"/>
  <c r="P47" i="7" s="1"/>
  <c r="J41" i="7"/>
  <c r="N41" i="7" s="1"/>
  <c r="P41" i="7" s="1"/>
  <c r="J25" i="7"/>
  <c r="N25" i="7" s="1"/>
  <c r="P25" i="7" s="1"/>
  <c r="Q84" i="11"/>
  <c r="R84" i="11" s="1"/>
  <c r="U84" i="11" s="1"/>
  <c r="U85" i="11" s="1"/>
  <c r="V85" i="11" s="1"/>
  <c r="D36" i="11"/>
  <c r="D42" i="11" s="1"/>
  <c r="S42" i="11" s="1"/>
  <c r="Q81" i="11"/>
  <c r="R81" i="11" s="1"/>
  <c r="U81" i="11" s="1"/>
  <c r="U82" i="11" s="1"/>
  <c r="V82" i="11" s="1"/>
  <c r="U64" i="11"/>
  <c r="V64" i="11" s="1"/>
  <c r="Q67" i="11"/>
  <c r="R67" i="11" s="1"/>
  <c r="U67" i="11" s="1"/>
  <c r="U68" i="11" s="1"/>
  <c r="V68" i="11" s="1"/>
  <c r="D91" i="11"/>
  <c r="S91" i="11" s="1"/>
  <c r="Q42" i="11"/>
  <c r="R34" i="11"/>
  <c r="U34" i="11" s="1"/>
  <c r="U35" i="11" s="1"/>
  <c r="V35" i="11" s="1"/>
  <c r="K32" i="10"/>
  <c r="K25" i="10"/>
  <c r="K28" i="10"/>
  <c r="D25" i="10"/>
  <c r="S25" i="10" s="1"/>
  <c r="J53" i="10"/>
  <c r="N53" i="10" s="1"/>
  <c r="P53" i="10" s="1"/>
  <c r="S46" i="10"/>
  <c r="S24" i="10"/>
  <c r="J77" i="10"/>
  <c r="N77" i="10" s="1"/>
  <c r="P77" i="10" s="1"/>
  <c r="S80" i="10"/>
  <c r="J28" i="10"/>
  <c r="N28" i="10" s="1"/>
  <c r="P28" i="10" s="1"/>
  <c r="S49" i="10"/>
  <c r="T71" i="10"/>
  <c r="U40" i="10"/>
  <c r="V40" i="10" s="1"/>
  <c r="D28" i="10"/>
  <c r="S28" i="10" s="1"/>
  <c r="T32" i="10" s="1"/>
  <c r="D31" i="10"/>
  <c r="D27" i="10"/>
  <c r="D22" i="10"/>
  <c r="S22" i="10" s="1"/>
  <c r="D52" i="10"/>
  <c r="D50" i="10"/>
  <c r="D56" i="10"/>
  <c r="D47" i="10"/>
  <c r="S47" i="10" s="1"/>
  <c r="S52" i="10" s="1"/>
  <c r="D53" i="10"/>
  <c r="S53" i="10" s="1"/>
  <c r="T57" i="10" s="1"/>
  <c r="D76" i="10"/>
  <c r="S76" i="10" s="1"/>
  <c r="G57" i="10"/>
  <c r="C81" i="10"/>
  <c r="G81" i="10" s="1"/>
  <c r="U41" i="10"/>
  <c r="V41" i="10" s="1"/>
  <c r="I55" i="10"/>
  <c r="H55" i="10"/>
  <c r="R67" i="10"/>
  <c r="U67" i="10" s="1"/>
  <c r="U68" i="10" s="1"/>
  <c r="V68" i="10" s="1"/>
  <c r="R18" i="10"/>
  <c r="U18" i="10" s="1"/>
  <c r="U19" i="10" s="1"/>
  <c r="V19" i="10" s="1"/>
  <c r="I30" i="10"/>
  <c r="H30" i="10"/>
  <c r="G79" i="10"/>
  <c r="U43" i="10"/>
  <c r="U44" i="10" s="1"/>
  <c r="V44" i="10" s="1"/>
  <c r="S50" i="10"/>
  <c r="H32" i="10"/>
  <c r="I32" i="10"/>
  <c r="U64" i="10"/>
  <c r="V64" i="10" s="1"/>
  <c r="R16" i="10"/>
  <c r="U16" i="10" s="1"/>
  <c r="V16" i="10" s="1"/>
  <c r="R65" i="10"/>
  <c r="U65" i="10" s="1"/>
  <c r="V65" i="10" s="1"/>
  <c r="K20" i="8"/>
  <c r="K32" i="8" s="1"/>
  <c r="K71" i="8"/>
  <c r="D71" i="8" s="1"/>
  <c r="S71" i="8" s="1"/>
  <c r="K77" i="8"/>
  <c r="K80" i="8"/>
  <c r="S49" i="9"/>
  <c r="U43" i="9"/>
  <c r="S24" i="9"/>
  <c r="U68" i="9"/>
  <c r="V68" i="9" s="1"/>
  <c r="K57" i="9"/>
  <c r="K56" i="9"/>
  <c r="K53" i="9"/>
  <c r="K50" i="9"/>
  <c r="K47" i="9"/>
  <c r="D45" i="9"/>
  <c r="U18" i="9"/>
  <c r="U19" i="9" s="1"/>
  <c r="V19" i="9" s="1"/>
  <c r="S42" i="9"/>
  <c r="S71" i="9"/>
  <c r="D80" i="9"/>
  <c r="D77" i="9"/>
  <c r="S77" i="9" s="1"/>
  <c r="D71" i="9"/>
  <c r="D76" i="9"/>
  <c r="D74" i="9"/>
  <c r="S74" i="9" s="1"/>
  <c r="D81" i="9"/>
  <c r="S81" i="9" s="1"/>
  <c r="U16" i="9"/>
  <c r="V16" i="9" s="1"/>
  <c r="K25" i="9"/>
  <c r="D20" i="9"/>
  <c r="K28" i="9"/>
  <c r="K22" i="9"/>
  <c r="K31" i="9"/>
  <c r="K32" i="9"/>
  <c r="K45" i="8"/>
  <c r="K47" i="8" s="1"/>
  <c r="K74" i="8"/>
  <c r="D74" i="8" s="1"/>
  <c r="S74" i="8" s="1"/>
  <c r="S80" i="8" s="1"/>
  <c r="K81" i="8"/>
  <c r="J25" i="8"/>
  <c r="N25" i="8" s="1"/>
  <c r="P25" i="8" s="1"/>
  <c r="D49" i="8"/>
  <c r="D43" i="8"/>
  <c r="D40" i="8"/>
  <c r="D46" i="8"/>
  <c r="D41" i="8"/>
  <c r="S41" i="8" s="1"/>
  <c r="D42" i="8"/>
  <c r="S65" i="8"/>
  <c r="S70" i="8" s="1"/>
  <c r="R40" i="8"/>
  <c r="Q43" i="8"/>
  <c r="R43" i="8" s="1"/>
  <c r="Q41" i="8"/>
  <c r="R41" i="8" s="1"/>
  <c r="K27" i="8"/>
  <c r="S64" i="8"/>
  <c r="D66" i="8"/>
  <c r="K52" i="8"/>
  <c r="S43" i="8"/>
  <c r="T47" i="8" s="1"/>
  <c r="R15" i="8"/>
  <c r="Q18" i="8"/>
  <c r="Q16" i="8"/>
  <c r="Q64" i="8"/>
  <c r="R64" i="8" s="1"/>
  <c r="G30" i="8"/>
  <c r="G32" i="8"/>
  <c r="K76" i="8"/>
  <c r="I28" i="8"/>
  <c r="H28" i="8"/>
  <c r="H74" i="8"/>
  <c r="J74" i="8" s="1"/>
  <c r="N74" i="8" s="1"/>
  <c r="P74" i="8" s="1"/>
  <c r="D17" i="8"/>
  <c r="D24" i="8"/>
  <c r="D18" i="8"/>
  <c r="S18" i="8" s="1"/>
  <c r="T22" i="8" s="1"/>
  <c r="D15" i="8"/>
  <c r="S15" i="8" s="1"/>
  <c r="D21" i="8"/>
  <c r="D16" i="8"/>
  <c r="S16" i="8" s="1"/>
  <c r="S21" i="8" s="1"/>
  <c r="D67" i="8"/>
  <c r="S67" i="8" s="1"/>
  <c r="S73" i="8" s="1"/>
  <c r="C79" i="8"/>
  <c r="G55" i="8"/>
  <c r="D80" i="8"/>
  <c r="K53" i="8"/>
  <c r="H77" i="8"/>
  <c r="I77" i="8"/>
  <c r="S40" i="8"/>
  <c r="I53" i="8"/>
  <c r="H53" i="8"/>
  <c r="S65" i="7"/>
  <c r="S70" i="7" s="1"/>
  <c r="K52" i="7"/>
  <c r="D65" i="7"/>
  <c r="K27" i="7"/>
  <c r="D18" i="7"/>
  <c r="S18" i="7" s="1"/>
  <c r="T22" i="7" s="1"/>
  <c r="D15" i="7"/>
  <c r="S15" i="7" s="1"/>
  <c r="D21" i="7"/>
  <c r="D16" i="7"/>
  <c r="S16" i="7" s="1"/>
  <c r="D17" i="7"/>
  <c r="D24" i="7"/>
  <c r="K80" i="7"/>
  <c r="K45" i="7"/>
  <c r="K77" i="7"/>
  <c r="K71" i="7"/>
  <c r="K81" i="7"/>
  <c r="K74" i="7"/>
  <c r="K20" i="7"/>
  <c r="D69" i="7"/>
  <c r="I28" i="7"/>
  <c r="H28" i="7"/>
  <c r="J28" i="7" s="1"/>
  <c r="N28" i="7" s="1"/>
  <c r="P28" i="7" s="1"/>
  <c r="Q41" i="7"/>
  <c r="R41" i="7" s="1"/>
  <c r="R40" i="7"/>
  <c r="Q43" i="7"/>
  <c r="R43" i="7" s="1"/>
  <c r="G30" i="7"/>
  <c r="G32" i="7"/>
  <c r="C77" i="7"/>
  <c r="G77" i="7" s="1"/>
  <c r="C55" i="7"/>
  <c r="G53" i="7"/>
  <c r="Q16" i="7"/>
  <c r="Q64" i="7"/>
  <c r="R64" i="7" s="1"/>
  <c r="R15" i="7"/>
  <c r="Q18" i="7"/>
  <c r="I74" i="7"/>
  <c r="H71" i="7"/>
  <c r="J71" i="7" s="1"/>
  <c r="N71" i="7" s="1"/>
  <c r="P71" i="7" s="1"/>
  <c r="D42" i="7"/>
  <c r="D49" i="7"/>
  <c r="D46" i="7"/>
  <c r="D41" i="7"/>
  <c r="S41" i="7" s="1"/>
  <c r="D43" i="7"/>
  <c r="S43" i="7" s="1"/>
  <c r="T47" i="7" s="1"/>
  <c r="D40" i="7"/>
  <c r="S40" i="7" s="1"/>
  <c r="D64" i="7"/>
  <c r="S64" i="7" s="1"/>
  <c r="S66" i="7" s="1"/>
  <c r="I50" i="7"/>
  <c r="J50" i="7" s="1"/>
  <c r="N50" i="7" s="1"/>
  <c r="P50" i="7" s="1"/>
  <c r="H50" i="7"/>
  <c r="H74" i="7" s="1"/>
  <c r="K76" i="7"/>
  <c r="S67" i="7"/>
  <c r="S73" i="7" s="1"/>
  <c r="R28" i="11" l="1"/>
  <c r="U28" i="11" s="1"/>
  <c r="S31" i="10"/>
  <c r="Q28" i="10"/>
  <c r="Q53" i="10"/>
  <c r="S66" i="8"/>
  <c r="J74" i="7"/>
  <c r="N74" i="7" s="1"/>
  <c r="P74" i="7" s="1"/>
  <c r="U23" i="11"/>
  <c r="U24" i="11" s="1"/>
  <c r="V24" i="11" s="1"/>
  <c r="U29" i="11"/>
  <c r="V29" i="11" s="1"/>
  <c r="Q91" i="11"/>
  <c r="R91" i="11" s="1"/>
  <c r="U91" i="11" s="1"/>
  <c r="U92" i="11" s="1"/>
  <c r="V92" i="11" s="1"/>
  <c r="R42" i="11"/>
  <c r="U42" i="11" s="1"/>
  <c r="J55" i="10"/>
  <c r="S56" i="10"/>
  <c r="J30" i="10"/>
  <c r="J32" i="10"/>
  <c r="N32" i="10" s="1"/>
  <c r="P32" i="10" s="1"/>
  <c r="S27" i="10"/>
  <c r="T74" i="10"/>
  <c r="I79" i="10"/>
  <c r="H79" i="10"/>
  <c r="H81" i="10"/>
  <c r="I81" i="10"/>
  <c r="H57" i="10"/>
  <c r="I57" i="10"/>
  <c r="S46" i="7"/>
  <c r="S17" i="7"/>
  <c r="D77" i="8"/>
  <c r="S77" i="8" s="1"/>
  <c r="D20" i="8"/>
  <c r="D27" i="8" s="1"/>
  <c r="S42" i="8"/>
  <c r="K25" i="8"/>
  <c r="K28" i="8"/>
  <c r="K50" i="8"/>
  <c r="D50" i="8" s="1"/>
  <c r="S50" i="8" s="1"/>
  <c r="K31" i="8"/>
  <c r="K22" i="8"/>
  <c r="K57" i="8"/>
  <c r="S80" i="9"/>
  <c r="S76" i="9"/>
  <c r="D57" i="9"/>
  <c r="S57" i="9" s="1"/>
  <c r="D25" i="9"/>
  <c r="S25" i="9" s="1"/>
  <c r="D22" i="9"/>
  <c r="S22" i="9" s="1"/>
  <c r="D27" i="9"/>
  <c r="D31" i="9"/>
  <c r="D28" i="9"/>
  <c r="D32" i="9"/>
  <c r="S32" i="9" s="1"/>
  <c r="D53" i="9"/>
  <c r="S53" i="9" s="1"/>
  <c r="T57" i="9" s="1"/>
  <c r="D52" i="9"/>
  <c r="D50" i="9"/>
  <c r="D47" i="9"/>
  <c r="S47" i="9" s="1"/>
  <c r="D56" i="9"/>
  <c r="S56" i="9" s="1"/>
  <c r="T71" i="9"/>
  <c r="U44" i="9"/>
  <c r="V44" i="9" s="1"/>
  <c r="S28" i="9"/>
  <c r="S50" i="9"/>
  <c r="D45" i="8"/>
  <c r="K56" i="8"/>
  <c r="J53" i="8"/>
  <c r="N53" i="8" s="1"/>
  <c r="P53" i="8" s="1"/>
  <c r="J77" i="8"/>
  <c r="N77" i="8" s="1"/>
  <c r="P77" i="8" s="1"/>
  <c r="S46" i="8"/>
  <c r="J28" i="8"/>
  <c r="N28" i="8" s="1"/>
  <c r="P28" i="8" s="1"/>
  <c r="S17" i="8"/>
  <c r="S24" i="8"/>
  <c r="T50" i="8"/>
  <c r="T53" i="8"/>
  <c r="H32" i="8"/>
  <c r="I32" i="8"/>
  <c r="U41" i="8"/>
  <c r="V41" i="8" s="1"/>
  <c r="I30" i="8"/>
  <c r="H30" i="8"/>
  <c r="U43" i="8"/>
  <c r="U44" i="8" s="1"/>
  <c r="V44" i="8" s="1"/>
  <c r="C81" i="8"/>
  <c r="G81" i="8" s="1"/>
  <c r="G57" i="8"/>
  <c r="U64" i="8"/>
  <c r="V64" i="8" s="1"/>
  <c r="S49" i="8"/>
  <c r="U40" i="8"/>
  <c r="V40" i="8" s="1"/>
  <c r="I55" i="8"/>
  <c r="H55" i="8"/>
  <c r="R16" i="8"/>
  <c r="U16" i="8" s="1"/>
  <c r="V16" i="8" s="1"/>
  <c r="Q65" i="8"/>
  <c r="R65" i="8" s="1"/>
  <c r="U65" i="8" s="1"/>
  <c r="V65" i="8" s="1"/>
  <c r="G79" i="8"/>
  <c r="R18" i="8"/>
  <c r="U18" i="8" s="1"/>
  <c r="Q67" i="8"/>
  <c r="R67" i="8" s="1"/>
  <c r="U67" i="8" s="1"/>
  <c r="D76" i="8"/>
  <c r="S76" i="8" s="1"/>
  <c r="D47" i="8"/>
  <c r="S47" i="8" s="1"/>
  <c r="D56" i="8"/>
  <c r="D53" i="8"/>
  <c r="S53" i="8" s="1"/>
  <c r="D52" i="8"/>
  <c r="U15" i="8"/>
  <c r="V15" i="8" s="1"/>
  <c r="S21" i="7"/>
  <c r="T71" i="7"/>
  <c r="Q22" i="7" s="1"/>
  <c r="T25" i="7"/>
  <c r="T28" i="7"/>
  <c r="S42" i="7"/>
  <c r="S24" i="7"/>
  <c r="I32" i="7"/>
  <c r="H32" i="7"/>
  <c r="U64" i="7"/>
  <c r="V64" i="7" s="1"/>
  <c r="S49" i="7"/>
  <c r="Q65" i="7"/>
  <c r="R65" i="7" s="1"/>
  <c r="U65" i="7" s="1"/>
  <c r="V65" i="7" s="1"/>
  <c r="R16" i="7"/>
  <c r="U16" i="7" s="1"/>
  <c r="V16" i="7" s="1"/>
  <c r="I30" i="7"/>
  <c r="H30" i="7"/>
  <c r="K56" i="7"/>
  <c r="K53" i="7"/>
  <c r="K50" i="7"/>
  <c r="K57" i="7"/>
  <c r="K47" i="7"/>
  <c r="D45" i="7"/>
  <c r="U15" i="7"/>
  <c r="V15" i="7" s="1"/>
  <c r="T53" i="7"/>
  <c r="T50" i="7"/>
  <c r="I53" i="7"/>
  <c r="H53" i="7"/>
  <c r="U43" i="7"/>
  <c r="D80" i="7"/>
  <c r="D77" i="7"/>
  <c r="S77" i="7" s="1"/>
  <c r="D76" i="7"/>
  <c r="D74" i="7"/>
  <c r="S74" i="7" s="1"/>
  <c r="D71" i="7"/>
  <c r="S71" i="7" s="1"/>
  <c r="C79" i="7"/>
  <c r="G55" i="7"/>
  <c r="U40" i="7"/>
  <c r="V40" i="7" s="1"/>
  <c r="K22" i="7"/>
  <c r="K31" i="7"/>
  <c r="K28" i="7"/>
  <c r="K32" i="7"/>
  <c r="K25" i="7"/>
  <c r="D20" i="7"/>
  <c r="Q67" i="7"/>
  <c r="R67" i="7" s="1"/>
  <c r="U67" i="7" s="1"/>
  <c r="U68" i="7" s="1"/>
  <c r="V68" i="7" s="1"/>
  <c r="R18" i="7"/>
  <c r="U18" i="7" s="1"/>
  <c r="I77" i="7"/>
  <c r="H77" i="7"/>
  <c r="U41" i="7"/>
  <c r="V41" i="7" s="1"/>
  <c r="D25" i="8" l="1"/>
  <c r="S25" i="8" s="1"/>
  <c r="U68" i="8"/>
  <c r="V68" i="8" s="1"/>
  <c r="U19" i="8"/>
  <c r="V19" i="8" s="1"/>
  <c r="Q47" i="7"/>
  <c r="Q53" i="7" s="1"/>
  <c r="J77" i="7"/>
  <c r="N77" i="7" s="1"/>
  <c r="P77" i="7" s="1"/>
  <c r="S80" i="7"/>
  <c r="U19" i="7"/>
  <c r="V19" i="7" s="1"/>
  <c r="U43" i="11"/>
  <c r="V43" i="11" s="1"/>
  <c r="T77" i="10"/>
  <c r="J57" i="10"/>
  <c r="N57" i="10" s="1"/>
  <c r="P57" i="10" s="1"/>
  <c r="J81" i="10"/>
  <c r="N81" i="10" s="1"/>
  <c r="P81" i="10" s="1"/>
  <c r="J79" i="10"/>
  <c r="K79" i="10" s="1"/>
  <c r="K30" i="10" s="1"/>
  <c r="D30" i="10" s="1"/>
  <c r="D32" i="10" s="1"/>
  <c r="S32" i="10" s="1"/>
  <c r="R50" i="10"/>
  <c r="U50" i="10" s="1"/>
  <c r="U51" i="10" s="1"/>
  <c r="V51" i="10" s="1"/>
  <c r="R47" i="10"/>
  <c r="U47" i="10" s="1"/>
  <c r="U48" i="10" s="1"/>
  <c r="V48" i="10" s="1"/>
  <c r="R53" i="10"/>
  <c r="U53" i="10" s="1"/>
  <c r="U54" i="10" s="1"/>
  <c r="V54" i="10" s="1"/>
  <c r="R22" i="10"/>
  <c r="U22" i="10" s="1"/>
  <c r="U23" i="10" s="1"/>
  <c r="V23" i="10" s="1"/>
  <c r="R71" i="10"/>
  <c r="U71" i="10" s="1"/>
  <c r="U72" i="10" s="1"/>
  <c r="V72" i="10" s="1"/>
  <c r="T81" i="10"/>
  <c r="J53" i="7"/>
  <c r="N53" i="7" s="1"/>
  <c r="P53" i="7" s="1"/>
  <c r="J30" i="7"/>
  <c r="J32" i="7"/>
  <c r="N32" i="7" s="1"/>
  <c r="P32" i="7" s="1"/>
  <c r="S76" i="7"/>
  <c r="D28" i="8"/>
  <c r="S28" i="8" s="1"/>
  <c r="D31" i="8"/>
  <c r="D22" i="8"/>
  <c r="S22" i="8" s="1"/>
  <c r="S27" i="8" s="1"/>
  <c r="S31" i="9"/>
  <c r="T74" i="9"/>
  <c r="T77" i="9"/>
  <c r="S27" i="9"/>
  <c r="S52" i="9"/>
  <c r="J55" i="8"/>
  <c r="S31" i="8"/>
  <c r="T57" i="8"/>
  <c r="J30" i="8"/>
  <c r="S56" i="8"/>
  <c r="S52" i="8"/>
  <c r="J32" i="8"/>
  <c r="N32" i="8" s="1"/>
  <c r="P32" i="8" s="1"/>
  <c r="I57" i="8"/>
  <c r="H57" i="8"/>
  <c r="I81" i="8"/>
  <c r="H81" i="8"/>
  <c r="T25" i="8"/>
  <c r="T74" i="8" s="1"/>
  <c r="T71" i="8"/>
  <c r="T28" i="8"/>
  <c r="I79" i="8"/>
  <c r="H79" i="8"/>
  <c r="Q25" i="7"/>
  <c r="Q71" i="7"/>
  <c r="R71" i="7" s="1"/>
  <c r="U71" i="7" s="1"/>
  <c r="U72" i="7" s="1"/>
  <c r="V72" i="7" s="1"/>
  <c r="R22" i="7"/>
  <c r="Q50" i="7"/>
  <c r="R50" i="7" s="1"/>
  <c r="R47" i="7"/>
  <c r="D31" i="7"/>
  <c r="D28" i="7"/>
  <c r="S28" i="7" s="1"/>
  <c r="T32" i="7" s="1"/>
  <c r="D25" i="7"/>
  <c r="S25" i="7" s="1"/>
  <c r="D22" i="7"/>
  <c r="S22" i="7" s="1"/>
  <c r="D27" i="7"/>
  <c r="G57" i="7"/>
  <c r="C81" i="7"/>
  <c r="G81" i="7" s="1"/>
  <c r="I55" i="7"/>
  <c r="H55" i="7"/>
  <c r="J55" i="7" s="1"/>
  <c r="U44" i="7"/>
  <c r="V44" i="7" s="1"/>
  <c r="G79" i="7"/>
  <c r="T77" i="7"/>
  <c r="D52" i="7"/>
  <c r="D50" i="7"/>
  <c r="S50" i="7" s="1"/>
  <c r="D47" i="7"/>
  <c r="S47" i="7" s="1"/>
  <c r="D56" i="7"/>
  <c r="D53" i="7"/>
  <c r="S53" i="7" s="1"/>
  <c r="T57" i="7" s="1"/>
  <c r="T74" i="7"/>
  <c r="F77" i="6"/>
  <c r="D8" i="6"/>
  <c r="D3" i="6"/>
  <c r="D4" i="6"/>
  <c r="D5" i="6"/>
  <c r="D6" i="6"/>
  <c r="C63" i="6"/>
  <c r="F80" i="6"/>
  <c r="F81" i="6"/>
  <c r="F79" i="6"/>
  <c r="F76" i="6"/>
  <c r="F73" i="6"/>
  <c r="F74" i="6"/>
  <c r="F70" i="6"/>
  <c r="F71" i="6"/>
  <c r="F69" i="6"/>
  <c r="F66" i="6"/>
  <c r="F67" i="6"/>
  <c r="F65" i="6"/>
  <c r="F64" i="6"/>
  <c r="F63" i="6"/>
  <c r="F56" i="6"/>
  <c r="F57" i="6"/>
  <c r="F55" i="6"/>
  <c r="F52" i="6"/>
  <c r="F53" i="6"/>
  <c r="F49" i="6"/>
  <c r="F50" i="6"/>
  <c r="F46" i="6"/>
  <c r="F47" i="6"/>
  <c r="F45" i="6"/>
  <c r="F42" i="6"/>
  <c r="F43" i="6"/>
  <c r="F41" i="6"/>
  <c r="F40" i="6"/>
  <c r="F39" i="6"/>
  <c r="F31" i="6"/>
  <c r="F32" i="6"/>
  <c r="F30" i="6"/>
  <c r="F27" i="6"/>
  <c r="F28" i="6"/>
  <c r="F24" i="6"/>
  <c r="F25" i="6"/>
  <c r="F21" i="6"/>
  <c r="F22" i="6"/>
  <c r="F20" i="6"/>
  <c r="F17" i="6"/>
  <c r="F18" i="6"/>
  <c r="F16" i="6"/>
  <c r="F15" i="6"/>
  <c r="F14" i="6"/>
  <c r="G14" i="6" s="1"/>
  <c r="D9" i="6"/>
  <c r="C45" i="6" s="1"/>
  <c r="D7" i="6"/>
  <c r="Q25" i="9" l="1"/>
  <c r="Q50" i="9"/>
  <c r="Q53" i="9" s="1"/>
  <c r="Q57" i="9" s="1"/>
  <c r="D79" i="10"/>
  <c r="D81" i="10" s="1"/>
  <c r="S81" i="10" s="1"/>
  <c r="K55" i="10"/>
  <c r="D55" i="10" s="1"/>
  <c r="D57" i="10" s="1"/>
  <c r="S57" i="10" s="1"/>
  <c r="R74" i="10"/>
  <c r="U74" i="10" s="1"/>
  <c r="U75" i="10" s="1"/>
  <c r="V75" i="10" s="1"/>
  <c r="R25" i="10"/>
  <c r="U25" i="10" s="1"/>
  <c r="U26" i="10" s="1"/>
  <c r="V26" i="10" s="1"/>
  <c r="S56" i="7"/>
  <c r="S52" i="7"/>
  <c r="T81" i="7"/>
  <c r="S31" i="7"/>
  <c r="R53" i="7"/>
  <c r="U53" i="7" s="1"/>
  <c r="T81" i="9"/>
  <c r="R22" i="9"/>
  <c r="U22" i="9" s="1"/>
  <c r="U23" i="9" s="1"/>
  <c r="V23" i="9" s="1"/>
  <c r="Q71" i="9"/>
  <c r="R71" i="9" s="1"/>
  <c r="U71" i="9" s="1"/>
  <c r="U72" i="9" s="1"/>
  <c r="V72" i="9" s="1"/>
  <c r="R47" i="9"/>
  <c r="U47" i="9" s="1"/>
  <c r="U48" i="9" s="1"/>
  <c r="V48" i="9" s="1"/>
  <c r="J57" i="8"/>
  <c r="N57" i="8" s="1"/>
  <c r="P57" i="8" s="1"/>
  <c r="J79" i="8"/>
  <c r="K79" i="8" s="1"/>
  <c r="D79" i="8" s="1"/>
  <c r="J81" i="8"/>
  <c r="N81" i="8" s="1"/>
  <c r="P81" i="8" s="1"/>
  <c r="T77" i="8"/>
  <c r="T32" i="8"/>
  <c r="T81" i="8" s="1"/>
  <c r="Q47" i="8"/>
  <c r="Q22" i="8"/>
  <c r="R25" i="7"/>
  <c r="U25" i="7" s="1"/>
  <c r="U26" i="7" s="1"/>
  <c r="V26" i="7" s="1"/>
  <c r="Q74" i="7"/>
  <c r="R74" i="7" s="1"/>
  <c r="U74" i="7" s="1"/>
  <c r="U75" i="7" s="1"/>
  <c r="V75" i="7" s="1"/>
  <c r="Q28" i="7"/>
  <c r="I81" i="7"/>
  <c r="H81" i="7"/>
  <c r="J81" i="7" s="1"/>
  <c r="N81" i="7" s="1"/>
  <c r="P81" i="7" s="1"/>
  <c r="U47" i="7"/>
  <c r="U48" i="7" s="1"/>
  <c r="V48" i="7" s="1"/>
  <c r="H57" i="7"/>
  <c r="I57" i="7"/>
  <c r="J57" i="7" s="1"/>
  <c r="N57" i="7" s="1"/>
  <c r="P57" i="7" s="1"/>
  <c r="U50" i="7"/>
  <c r="U51" i="7" s="1"/>
  <c r="V51" i="7" s="1"/>
  <c r="S27" i="7"/>
  <c r="U22" i="7"/>
  <c r="U23" i="7" s="1"/>
  <c r="V23" i="7" s="1"/>
  <c r="I79" i="7"/>
  <c r="H79" i="7"/>
  <c r="J79" i="7" s="1"/>
  <c r="K79" i="7" s="1"/>
  <c r="C55" i="6"/>
  <c r="J14" i="6"/>
  <c r="G17" i="6"/>
  <c r="G15" i="6"/>
  <c r="G39" i="6"/>
  <c r="H39" i="6" s="1"/>
  <c r="H63" i="6" s="1"/>
  <c r="G63" i="6"/>
  <c r="R50" i="9" l="1"/>
  <c r="U50" i="9" s="1"/>
  <c r="U51" i="9" s="1"/>
  <c r="V51" i="9" s="1"/>
  <c r="R53" i="9"/>
  <c r="U53" i="9" s="1"/>
  <c r="U54" i="9" s="1"/>
  <c r="V54" i="9" s="1"/>
  <c r="U54" i="7"/>
  <c r="V54" i="7" s="1"/>
  <c r="R57" i="10"/>
  <c r="U57" i="10" s="1"/>
  <c r="U58" i="10" s="1"/>
  <c r="V58" i="10" s="1"/>
  <c r="R28" i="10"/>
  <c r="U28" i="10" s="1"/>
  <c r="U29" i="10" s="1"/>
  <c r="V29" i="10" s="1"/>
  <c r="R77" i="10"/>
  <c r="Q74" i="9"/>
  <c r="R74" i="9" s="1"/>
  <c r="U74" i="9" s="1"/>
  <c r="U75" i="9" s="1"/>
  <c r="V75" i="9" s="1"/>
  <c r="Q28" i="9"/>
  <c r="Q32" i="9" s="1"/>
  <c r="R25" i="9"/>
  <c r="R57" i="9"/>
  <c r="U57" i="9" s="1"/>
  <c r="U58" i="9" s="1"/>
  <c r="V58" i="9" s="1"/>
  <c r="K55" i="8"/>
  <c r="D55" i="8" s="1"/>
  <c r="D57" i="8" s="1"/>
  <c r="S57" i="8" s="1"/>
  <c r="K30" i="8"/>
  <c r="D30" i="8" s="1"/>
  <c r="D32" i="8" s="1"/>
  <c r="S32" i="8" s="1"/>
  <c r="Q71" i="8"/>
  <c r="R71" i="8" s="1"/>
  <c r="U71" i="8" s="1"/>
  <c r="U72" i="8" s="1"/>
  <c r="V72" i="8" s="1"/>
  <c r="Q25" i="8"/>
  <c r="R22" i="8"/>
  <c r="Q57" i="8"/>
  <c r="R57" i="8" s="1"/>
  <c r="D81" i="8"/>
  <c r="S81" i="8" s="1"/>
  <c r="Q32" i="8"/>
  <c r="Q50" i="8"/>
  <c r="R50" i="8" s="1"/>
  <c r="U50" i="8" s="1"/>
  <c r="U51" i="8" s="1"/>
  <c r="V51" i="8" s="1"/>
  <c r="R47" i="8"/>
  <c r="U47" i="8" s="1"/>
  <c r="U48" i="8" s="1"/>
  <c r="V48" i="8" s="1"/>
  <c r="Q53" i="8"/>
  <c r="R53" i="8" s="1"/>
  <c r="U53" i="8" s="1"/>
  <c r="U54" i="8" s="1"/>
  <c r="V54" i="8" s="1"/>
  <c r="K30" i="7"/>
  <c r="D30" i="7" s="1"/>
  <c r="D32" i="7" s="1"/>
  <c r="S32" i="7" s="1"/>
  <c r="K55" i="7"/>
  <c r="D55" i="7" s="1"/>
  <c r="D57" i="7" s="1"/>
  <c r="S57" i="7" s="1"/>
  <c r="D79" i="7"/>
  <c r="Q77" i="7"/>
  <c r="R77" i="7" s="1"/>
  <c r="U77" i="7" s="1"/>
  <c r="U78" i="7" s="1"/>
  <c r="V78" i="7" s="1"/>
  <c r="R28" i="7"/>
  <c r="U28" i="7" s="1"/>
  <c r="U29" i="7" s="1"/>
  <c r="V29" i="7" s="1"/>
  <c r="I17" i="6"/>
  <c r="H17" i="6"/>
  <c r="J17" i="6" s="1"/>
  <c r="N17" i="6" s="1"/>
  <c r="P17" i="6" s="1"/>
  <c r="H15" i="6"/>
  <c r="I15" i="6"/>
  <c r="C67" i="6"/>
  <c r="G67" i="6" s="1"/>
  <c r="H67" i="6" s="1"/>
  <c r="G21" i="6"/>
  <c r="H21" i="6" s="1"/>
  <c r="G16" i="6"/>
  <c r="J63" i="6"/>
  <c r="K63" i="6" s="1"/>
  <c r="K14" i="6" s="1"/>
  <c r="G41" i="6"/>
  <c r="C65" i="6"/>
  <c r="G65" i="6" s="1"/>
  <c r="J39" i="6"/>
  <c r="C64" i="6"/>
  <c r="G64" i="6" s="1"/>
  <c r="G40" i="6"/>
  <c r="I40" i="6" s="1"/>
  <c r="G43" i="6"/>
  <c r="V26" i="9" l="1"/>
  <c r="U25" i="9"/>
  <c r="U26" i="9" s="1"/>
  <c r="U77" i="10"/>
  <c r="U78" i="10" s="1"/>
  <c r="V78" i="10" s="1"/>
  <c r="R81" i="10"/>
  <c r="R32" i="10"/>
  <c r="U32" i="10" s="1"/>
  <c r="U33" i="10" s="1"/>
  <c r="V33" i="10" s="1"/>
  <c r="R32" i="9"/>
  <c r="U32" i="9" s="1"/>
  <c r="U33" i="9" s="1"/>
  <c r="V33" i="9" s="1"/>
  <c r="Q81" i="9"/>
  <c r="R81" i="9" s="1"/>
  <c r="U81" i="9" s="1"/>
  <c r="U82" i="9" s="1"/>
  <c r="V82" i="9" s="1"/>
  <c r="Q77" i="9"/>
  <c r="R77" i="9" s="1"/>
  <c r="U77" i="9" s="1"/>
  <c r="U78" i="9" s="1"/>
  <c r="V78" i="9" s="1"/>
  <c r="R28" i="9"/>
  <c r="U28" i="9" s="1"/>
  <c r="U29" i="9" s="1"/>
  <c r="V29" i="9" s="1"/>
  <c r="U22" i="8"/>
  <c r="U23" i="8" s="1"/>
  <c r="V23" i="8" s="1"/>
  <c r="U57" i="8"/>
  <c r="U58" i="8" s="1"/>
  <c r="V58" i="8" s="1"/>
  <c r="R32" i="8"/>
  <c r="U32" i="8" s="1"/>
  <c r="U33" i="8" s="1"/>
  <c r="V33" i="8" s="1"/>
  <c r="Q81" i="8"/>
  <c r="R81" i="8" s="1"/>
  <c r="U81" i="8" s="1"/>
  <c r="U82" i="8" s="1"/>
  <c r="V82" i="8" s="1"/>
  <c r="Q74" i="8"/>
  <c r="R74" i="8" s="1"/>
  <c r="U74" i="8" s="1"/>
  <c r="U75" i="8" s="1"/>
  <c r="V75" i="8" s="1"/>
  <c r="Q28" i="8"/>
  <c r="R25" i="8"/>
  <c r="U25" i="8" s="1"/>
  <c r="U26" i="8" s="1"/>
  <c r="V26" i="8" s="1"/>
  <c r="Q57" i="7"/>
  <c r="R57" i="7" s="1"/>
  <c r="U57" i="7" s="1"/>
  <c r="U58" i="7" s="1"/>
  <c r="V58" i="7" s="1"/>
  <c r="D81" i="7"/>
  <c r="S81" i="7" s="1"/>
  <c r="Q32" i="7"/>
  <c r="J15" i="6"/>
  <c r="N15" i="6" s="1"/>
  <c r="P15" i="6" s="1"/>
  <c r="I21" i="6"/>
  <c r="J21" i="6" s="1"/>
  <c r="N21" i="6" s="1"/>
  <c r="P21" i="6" s="1"/>
  <c r="I64" i="6"/>
  <c r="K39" i="6"/>
  <c r="K49" i="6" s="1"/>
  <c r="H16" i="6"/>
  <c r="I16" i="6"/>
  <c r="G24" i="6"/>
  <c r="G18" i="6"/>
  <c r="H40" i="6"/>
  <c r="J40" i="6" s="1"/>
  <c r="N40" i="6" s="1"/>
  <c r="P40" i="6" s="1"/>
  <c r="K70" i="6"/>
  <c r="C70" i="6"/>
  <c r="G70" i="6" s="1"/>
  <c r="I70" i="6" s="1"/>
  <c r="G46" i="6"/>
  <c r="D63" i="6"/>
  <c r="K73" i="6"/>
  <c r="H64" i="6"/>
  <c r="H65" i="6"/>
  <c r="I65" i="6"/>
  <c r="C66" i="6"/>
  <c r="G66" i="6" s="1"/>
  <c r="G42" i="6"/>
  <c r="I41" i="6"/>
  <c r="H41" i="6"/>
  <c r="H43" i="6"/>
  <c r="I43" i="6"/>
  <c r="G49" i="6"/>
  <c r="I67" i="6"/>
  <c r="J67" i="6" s="1"/>
  <c r="N67" i="6" s="1"/>
  <c r="P67" i="6" s="1"/>
  <c r="G45" i="6"/>
  <c r="K43" i="6"/>
  <c r="K64" i="6"/>
  <c r="K65" i="6"/>
  <c r="K67" i="6"/>
  <c r="K42" i="6"/>
  <c r="K21" i="6"/>
  <c r="K40" i="6"/>
  <c r="K17" i="6"/>
  <c r="K66" i="6"/>
  <c r="K16" i="6"/>
  <c r="K24" i="6"/>
  <c r="K18" i="6"/>
  <c r="K15" i="6"/>
  <c r="K41" i="6"/>
  <c r="D14" i="6"/>
  <c r="U81" i="10" l="1"/>
  <c r="U82" i="10" s="1"/>
  <c r="V82" i="10" s="1"/>
  <c r="Q77" i="8"/>
  <c r="R77" i="8" s="1"/>
  <c r="U77" i="8" s="1"/>
  <c r="U78" i="8" s="1"/>
  <c r="V78" i="8" s="1"/>
  <c r="R28" i="8"/>
  <c r="U28" i="8" s="1"/>
  <c r="U29" i="8" s="1"/>
  <c r="V29" i="8" s="1"/>
  <c r="Q81" i="7"/>
  <c r="R81" i="7" s="1"/>
  <c r="U81" i="7" s="1"/>
  <c r="U82" i="7" s="1"/>
  <c r="V82" i="7" s="1"/>
  <c r="R32" i="7"/>
  <c r="U32" i="7" s="1"/>
  <c r="U33" i="7" s="1"/>
  <c r="V33" i="7" s="1"/>
  <c r="J64" i="6"/>
  <c r="N64" i="6" s="1"/>
  <c r="P64" i="6" s="1"/>
  <c r="D64" i="6"/>
  <c r="S64" i="6" s="1"/>
  <c r="D66" i="6"/>
  <c r="Q40" i="6"/>
  <c r="R40" i="6" s="1"/>
  <c r="Q15" i="6"/>
  <c r="Q16" i="6" s="1"/>
  <c r="D73" i="6"/>
  <c r="D65" i="6"/>
  <c r="S65" i="6" s="1"/>
  <c r="J16" i="6"/>
  <c r="N16" i="6" s="1"/>
  <c r="P16" i="6" s="1"/>
  <c r="C73" i="6"/>
  <c r="G73" i="6" s="1"/>
  <c r="I73" i="6" s="1"/>
  <c r="D39" i="6"/>
  <c r="D40" i="6" s="1"/>
  <c r="S40" i="6" s="1"/>
  <c r="K46" i="6"/>
  <c r="D67" i="6"/>
  <c r="S67" i="6" s="1"/>
  <c r="J41" i="6"/>
  <c r="N41" i="6" s="1"/>
  <c r="P41" i="6" s="1"/>
  <c r="I24" i="6"/>
  <c r="H24" i="6"/>
  <c r="H18" i="6"/>
  <c r="I18" i="6"/>
  <c r="C71" i="6"/>
  <c r="G71" i="6" s="1"/>
  <c r="I71" i="6" s="1"/>
  <c r="G20" i="6"/>
  <c r="C69" i="6"/>
  <c r="G69" i="6" s="1"/>
  <c r="I69" i="6" s="1"/>
  <c r="J65" i="6"/>
  <c r="N65" i="6" s="1"/>
  <c r="P65" i="6" s="1"/>
  <c r="J43" i="6"/>
  <c r="N43" i="6" s="1"/>
  <c r="P43" i="6" s="1"/>
  <c r="D70" i="6"/>
  <c r="H46" i="6"/>
  <c r="I46" i="6"/>
  <c r="H42" i="6"/>
  <c r="I42" i="6"/>
  <c r="H66" i="6"/>
  <c r="I66" i="6"/>
  <c r="I45" i="6"/>
  <c r="H45" i="6"/>
  <c r="G47" i="6"/>
  <c r="I49" i="6"/>
  <c r="H49" i="6"/>
  <c r="K27" i="6"/>
  <c r="K52" i="6"/>
  <c r="K76" i="6"/>
  <c r="D17" i="6"/>
  <c r="D21" i="6"/>
  <c r="D15" i="6"/>
  <c r="S15" i="6" s="1"/>
  <c r="D24" i="6"/>
  <c r="D18" i="6"/>
  <c r="S18" i="6" s="1"/>
  <c r="T22" i="6" s="1"/>
  <c r="D16" i="6"/>
  <c r="S16" i="6" s="1"/>
  <c r="Q41" i="6"/>
  <c r="S17" i="6" l="1"/>
  <c r="T28" i="6"/>
  <c r="T25" i="6"/>
  <c r="S66" i="6"/>
  <c r="J18" i="6"/>
  <c r="N18" i="6" s="1"/>
  <c r="P18" i="6" s="1"/>
  <c r="Q18" i="6"/>
  <c r="R15" i="6"/>
  <c r="U15" i="6" s="1"/>
  <c r="V15" i="6" s="1"/>
  <c r="Q43" i="6"/>
  <c r="R43" i="6" s="1"/>
  <c r="Q64" i="6"/>
  <c r="R64" i="6" s="1"/>
  <c r="U64" i="6" s="1"/>
  <c r="V64" i="6" s="1"/>
  <c r="D42" i="6"/>
  <c r="S42" i="6" s="1"/>
  <c r="D46" i="6"/>
  <c r="J42" i="6"/>
  <c r="N42" i="6" s="1"/>
  <c r="P42" i="6" s="1"/>
  <c r="S73" i="6"/>
  <c r="D49" i="6"/>
  <c r="D41" i="6"/>
  <c r="S41" i="6" s="1"/>
  <c r="D43" i="6"/>
  <c r="S43" i="6" s="1"/>
  <c r="T47" i="6" s="1"/>
  <c r="H73" i="6"/>
  <c r="J73" i="6" s="1"/>
  <c r="N73" i="6" s="1"/>
  <c r="P73" i="6" s="1"/>
  <c r="R41" i="6"/>
  <c r="H20" i="6"/>
  <c r="H69" i="6" s="1"/>
  <c r="J69" i="6" s="1"/>
  <c r="K69" i="6" s="1"/>
  <c r="K77" i="6" s="1"/>
  <c r="I20" i="6"/>
  <c r="G22" i="6"/>
  <c r="G27" i="6"/>
  <c r="C74" i="6"/>
  <c r="G74" i="6" s="1"/>
  <c r="I74" i="6" s="1"/>
  <c r="J24" i="6"/>
  <c r="N24" i="6" s="1"/>
  <c r="P24" i="6" s="1"/>
  <c r="J66" i="6"/>
  <c r="N66" i="6" s="1"/>
  <c r="P66" i="6" s="1"/>
  <c r="J49" i="6"/>
  <c r="N49" i="6" s="1"/>
  <c r="P49" i="6" s="1"/>
  <c r="S70" i="6"/>
  <c r="J46" i="6"/>
  <c r="N46" i="6" s="1"/>
  <c r="P46" i="6" s="1"/>
  <c r="H70" i="6"/>
  <c r="J70" i="6" s="1"/>
  <c r="N70" i="6" s="1"/>
  <c r="P70" i="6" s="1"/>
  <c r="I47" i="6"/>
  <c r="H47" i="6"/>
  <c r="G50" i="6"/>
  <c r="G52" i="6"/>
  <c r="J45" i="6"/>
  <c r="S24" i="6"/>
  <c r="S21" i="6"/>
  <c r="R16" i="6"/>
  <c r="U16" i="6" s="1"/>
  <c r="V16" i="6" s="1"/>
  <c r="Q65" i="6"/>
  <c r="R65" i="6" s="1"/>
  <c r="U65" i="6" s="1"/>
  <c r="V65" i="6" s="1"/>
  <c r="U40" i="6"/>
  <c r="V40" i="6" s="1"/>
  <c r="Q67" i="6" l="1"/>
  <c r="R67" i="6" s="1"/>
  <c r="U67" i="6" s="1"/>
  <c r="U68" i="6" s="1"/>
  <c r="V68" i="6" s="1"/>
  <c r="T53" i="6"/>
  <c r="T50" i="6"/>
  <c r="T71" i="6"/>
  <c r="R18" i="6"/>
  <c r="U18" i="6" s="1"/>
  <c r="U19" i="6" s="1"/>
  <c r="V19" i="6" s="1"/>
  <c r="U43" i="6"/>
  <c r="U44" i="6" s="1"/>
  <c r="V44" i="6" s="1"/>
  <c r="S46" i="6"/>
  <c r="S49" i="6"/>
  <c r="U41" i="6"/>
  <c r="V41" i="6" s="1"/>
  <c r="J20" i="6"/>
  <c r="H27" i="6"/>
  <c r="I27" i="6"/>
  <c r="H22" i="6"/>
  <c r="H71" i="6" s="1"/>
  <c r="J71" i="6" s="1"/>
  <c r="N71" i="6" s="1"/>
  <c r="P71" i="6" s="1"/>
  <c r="I22" i="6"/>
  <c r="G25" i="6"/>
  <c r="G31" i="6"/>
  <c r="C76" i="6"/>
  <c r="G76" i="6" s="1"/>
  <c r="I76" i="6" s="1"/>
  <c r="I52" i="6"/>
  <c r="H52" i="6"/>
  <c r="I50" i="6"/>
  <c r="H50" i="6"/>
  <c r="G56" i="6"/>
  <c r="G53" i="6"/>
  <c r="K80" i="6"/>
  <c r="D69" i="6"/>
  <c r="D77" i="6" s="1"/>
  <c r="K45" i="6"/>
  <c r="K20" i="6"/>
  <c r="K71" i="6"/>
  <c r="K74" i="6"/>
  <c r="K81" i="6"/>
  <c r="J47" i="6"/>
  <c r="N47" i="6" s="1"/>
  <c r="P47" i="6" s="1"/>
  <c r="C79" i="6" l="1"/>
  <c r="G79" i="6" s="1"/>
  <c r="C77" i="6"/>
  <c r="G77" i="6" s="1"/>
  <c r="J22" i="6"/>
  <c r="N22" i="6" s="1"/>
  <c r="P22" i="6" s="1"/>
  <c r="J27" i="6"/>
  <c r="N27" i="6" s="1"/>
  <c r="P27" i="6" s="1"/>
  <c r="Q22" i="6"/>
  <c r="T77" i="6"/>
  <c r="T74" i="6"/>
  <c r="H76" i="6"/>
  <c r="J76" i="6" s="1"/>
  <c r="N76" i="6" s="1"/>
  <c r="P76" i="6" s="1"/>
  <c r="C80" i="6"/>
  <c r="G80" i="6" s="1"/>
  <c r="H80" i="6" s="1"/>
  <c r="H25" i="6"/>
  <c r="H74" i="6" s="1"/>
  <c r="J74" i="6" s="1"/>
  <c r="N74" i="6" s="1"/>
  <c r="P74" i="6" s="1"/>
  <c r="I25" i="6"/>
  <c r="G28" i="6"/>
  <c r="I31" i="6"/>
  <c r="H31" i="6"/>
  <c r="K57" i="6"/>
  <c r="K53" i="6"/>
  <c r="K47" i="6"/>
  <c r="K50" i="6"/>
  <c r="D45" i="6"/>
  <c r="K56" i="6"/>
  <c r="J50" i="6"/>
  <c r="N50" i="6" s="1"/>
  <c r="P50" i="6" s="1"/>
  <c r="K25" i="6"/>
  <c r="K28" i="6"/>
  <c r="K22" i="6"/>
  <c r="K31" i="6"/>
  <c r="D20" i="6"/>
  <c r="K32" i="6"/>
  <c r="J52" i="6"/>
  <c r="N52" i="6" s="1"/>
  <c r="P52" i="6" s="1"/>
  <c r="H56" i="6"/>
  <c r="I56" i="6"/>
  <c r="I53" i="6"/>
  <c r="H53" i="6"/>
  <c r="D76" i="6"/>
  <c r="D80" i="6"/>
  <c r="D71" i="6"/>
  <c r="S71" i="6" s="1"/>
  <c r="D74" i="6"/>
  <c r="S74" i="6" s="1"/>
  <c r="G55" i="6"/>
  <c r="H77" i="6" l="1"/>
  <c r="S77" i="6"/>
  <c r="I77" i="6"/>
  <c r="J31" i="6"/>
  <c r="N31" i="6" s="1"/>
  <c r="P31" i="6" s="1"/>
  <c r="I80" i="6"/>
  <c r="J80" i="6" s="1"/>
  <c r="N80" i="6" s="1"/>
  <c r="P80" i="6" s="1"/>
  <c r="Q47" i="6"/>
  <c r="Q71" i="6" s="1"/>
  <c r="I28" i="6"/>
  <c r="H28" i="6"/>
  <c r="G30" i="6"/>
  <c r="G32" i="6"/>
  <c r="J25" i="6"/>
  <c r="N25" i="6" s="1"/>
  <c r="P25" i="6" s="1"/>
  <c r="S80" i="6"/>
  <c r="D31" i="6"/>
  <c r="Q25" i="6"/>
  <c r="R22" i="6"/>
  <c r="D52" i="6"/>
  <c r="D50" i="6"/>
  <c r="S50" i="6" s="1"/>
  <c r="D47" i="6"/>
  <c r="S47" i="6" s="1"/>
  <c r="D56" i="6"/>
  <c r="D53" i="6"/>
  <c r="S53" i="6" s="1"/>
  <c r="T57" i="6" s="1"/>
  <c r="S76" i="6"/>
  <c r="D22" i="6"/>
  <c r="S22" i="6" s="1"/>
  <c r="D28" i="6"/>
  <c r="S28" i="6" s="1"/>
  <c r="T32" i="6" s="1"/>
  <c r="D27" i="6"/>
  <c r="D25" i="6"/>
  <c r="S25" i="6" s="1"/>
  <c r="H79" i="6"/>
  <c r="I79" i="6"/>
  <c r="I55" i="6"/>
  <c r="H55" i="6"/>
  <c r="J56" i="6"/>
  <c r="N56" i="6" s="1"/>
  <c r="P56" i="6" s="1"/>
  <c r="G57" i="6"/>
  <c r="J53" i="6"/>
  <c r="N53" i="6" s="1"/>
  <c r="P53" i="6" s="1"/>
  <c r="U22" i="6" l="1"/>
  <c r="U23" i="6" s="1"/>
  <c r="V23" i="6" s="1"/>
  <c r="J77" i="6"/>
  <c r="N77" i="6" s="1"/>
  <c r="P77" i="6" s="1"/>
  <c r="J28" i="6"/>
  <c r="N28" i="6" s="1"/>
  <c r="P28" i="6" s="1"/>
  <c r="J55" i="6"/>
  <c r="C81" i="6"/>
  <c r="G81" i="6" s="1"/>
  <c r="I81" i="6" s="1"/>
  <c r="I32" i="6"/>
  <c r="H32" i="6"/>
  <c r="H30" i="6"/>
  <c r="I30" i="6"/>
  <c r="S56" i="6"/>
  <c r="S31" i="6"/>
  <c r="J79" i="6"/>
  <c r="K79" i="6" s="1"/>
  <c r="K30" i="6" s="1"/>
  <c r="D30" i="6" s="1"/>
  <c r="D32" i="6" s="1"/>
  <c r="S32" i="6" s="1"/>
  <c r="S27" i="6"/>
  <c r="S52" i="6"/>
  <c r="Q28" i="6"/>
  <c r="R25" i="6"/>
  <c r="U25" i="6" s="1"/>
  <c r="U26" i="6" s="1"/>
  <c r="V26" i="6" s="1"/>
  <c r="H57" i="6"/>
  <c r="I57" i="6"/>
  <c r="J30" i="6" l="1"/>
  <c r="H81" i="6"/>
  <c r="J81" i="6" s="1"/>
  <c r="N81" i="6" s="1"/>
  <c r="P81" i="6" s="1"/>
  <c r="T81" i="6"/>
  <c r="J32" i="6"/>
  <c r="N32" i="6" s="1"/>
  <c r="P32" i="6" s="1"/>
  <c r="D79" i="6"/>
  <c r="K55" i="6"/>
  <c r="D55" i="6" s="1"/>
  <c r="D57" i="6" s="1"/>
  <c r="S57" i="6" s="1"/>
  <c r="J57" i="6"/>
  <c r="N57" i="6" s="1"/>
  <c r="P57" i="6" s="1"/>
  <c r="R28" i="6"/>
  <c r="U28" i="6" s="1"/>
  <c r="U29" i="6" s="1"/>
  <c r="V29" i="6" s="1"/>
  <c r="Q32" i="6" l="1"/>
  <c r="Q57" i="6"/>
  <c r="D81" i="6"/>
  <c r="S81" i="6" s="1"/>
  <c r="Q81" i="6" l="1"/>
  <c r="R81" i="6" s="1"/>
  <c r="U81" i="6" s="1"/>
  <c r="U82" i="6" s="1"/>
  <c r="V82" i="6" s="1"/>
  <c r="R57" i="6"/>
  <c r="U57" i="6" s="1"/>
  <c r="U58" i="6" s="1"/>
  <c r="V58" i="6" s="1"/>
  <c r="R32" i="6"/>
  <c r="U32" i="6" s="1"/>
  <c r="U33" i="6" s="1"/>
  <c r="V33" i="6" s="1"/>
  <c r="R71" i="6"/>
  <c r="U71" i="6" s="1"/>
  <c r="U72" i="6" s="1"/>
  <c r="V72" i="6" s="1"/>
  <c r="Q50" i="6"/>
  <c r="R50" i="6" s="1"/>
  <c r="Q53" i="6"/>
  <c r="R47" i="6"/>
  <c r="U47" i="6" s="1"/>
  <c r="U48" i="6" s="1"/>
  <c r="V48" i="6" s="1"/>
  <c r="Q77" i="6" l="1"/>
  <c r="R77" i="6" s="1"/>
  <c r="U77" i="6" s="1"/>
  <c r="U78" i="6" s="1"/>
  <c r="V78" i="6" s="1"/>
  <c r="Q74" i="6"/>
  <c r="R74" i="6" s="1"/>
  <c r="U74" i="6" s="1"/>
  <c r="U75" i="6" s="1"/>
  <c r="V75" i="6" s="1"/>
  <c r="U50" i="6"/>
  <c r="U51" i="6" s="1"/>
  <c r="V51" i="6" s="1"/>
  <c r="R53" i="6"/>
  <c r="U53" i="6" s="1"/>
  <c r="U54" i="6" s="1"/>
  <c r="V54" i="6" s="1"/>
</calcChain>
</file>

<file path=xl/sharedStrings.xml><?xml version="1.0" encoding="utf-8"?>
<sst xmlns="http://schemas.openxmlformats.org/spreadsheetml/2006/main" count="4240" uniqueCount="64">
  <si>
    <t>Est RV</t>
  </si>
  <si>
    <t>Losses</t>
  </si>
  <si>
    <t>BFL</t>
  </si>
  <si>
    <t>Mulitplier</t>
  </si>
  <si>
    <t>Mandatory relief</t>
  </si>
  <si>
    <t>Discretionary relief</t>
  </si>
  <si>
    <t>Net rates payable</t>
  </si>
  <si>
    <t>Gross rates payable</t>
  </si>
  <si>
    <t>Appeals</t>
  </si>
  <si>
    <t>Non-domestic retained income</t>
  </si>
  <si>
    <t>Multiplier</t>
  </si>
  <si>
    <t>Mandatory reliefs as % of GRP</t>
  </si>
  <si>
    <t>Discretionary reliefs as % of GRP</t>
  </si>
  <si>
    <t>Net collectable rates</t>
  </si>
  <si>
    <t>BA share</t>
  </si>
  <si>
    <t>Scaling factor</t>
  </si>
  <si>
    <t>Year 3 (in year)</t>
  </si>
  <si>
    <t>Year 4 (in year)</t>
  </si>
  <si>
    <t>Year 5 (in year)</t>
  </si>
  <si>
    <t>Year 3 (final)</t>
  </si>
  <si>
    <t>Year 4 (final)</t>
  </si>
  <si>
    <t>Year 5 (final)</t>
  </si>
  <si>
    <t>Year 1 (in year)</t>
  </si>
  <si>
    <t>Year 2 (in year)</t>
  </si>
  <si>
    <t>BRR income</t>
  </si>
  <si>
    <t>Designated Areas</t>
  </si>
  <si>
    <t>-</t>
  </si>
  <si>
    <t>Cumulative compiled list RV loss</t>
  </si>
  <si>
    <t>Estimated growth current period</t>
  </si>
  <si>
    <t>Retained growth from prior period</t>
  </si>
  <si>
    <t>?</t>
  </si>
  <si>
    <t>Authority A</t>
  </si>
  <si>
    <t>Authority B</t>
  </si>
  <si>
    <t>England</t>
  </si>
  <si>
    <t>Assumptions</t>
  </si>
  <si>
    <t>A</t>
  </si>
  <si>
    <t>B</t>
  </si>
  <si>
    <t>1st pass tariff/top-up</t>
  </si>
  <si>
    <t>final tariff/top-up</t>
  </si>
  <si>
    <t>Baseline (in NRP terms)</t>
  </si>
  <si>
    <t>Year 6 (in year)</t>
  </si>
  <si>
    <t>Year 6 (final)</t>
  </si>
  <si>
    <t>Year 7 (in year)</t>
  </si>
  <si>
    <t>Year 7 (final)</t>
  </si>
  <si>
    <t>Growth retained at reset</t>
  </si>
  <si>
    <t>Revaluation Effect</t>
  </si>
  <si>
    <t>Baseline for 1st reval</t>
  </si>
  <si>
    <t>Year 3 (recons iro year 1)</t>
  </si>
  <si>
    <t>Baseline for 2nd reval</t>
  </si>
  <si>
    <t>Year 4 (recons iro year 2)</t>
  </si>
  <si>
    <t>Baseline for 3rd reval</t>
  </si>
  <si>
    <t>Year 5 (recons iro year 3)</t>
  </si>
  <si>
    <t>Year 6 (recons iro year 4)</t>
  </si>
  <si>
    <t>Year 7 (recons iro year 5)</t>
  </si>
  <si>
    <t>Year 4 (recons iro year 1)</t>
  </si>
  <si>
    <t>Year 5 (recons iro year 2)</t>
  </si>
  <si>
    <t>Year 5 (recons iro year 1)</t>
  </si>
  <si>
    <t>Year 6 (recons iro year 3)</t>
  </si>
  <si>
    <t>Year 6 (recons iro year 2)</t>
  </si>
  <si>
    <t>Year 6 (recons iro year 1)</t>
  </si>
  <si>
    <t>Year 7 (recons iro year 4)</t>
  </si>
  <si>
    <t>Year 7 (recons iro year 3)</t>
  </si>
  <si>
    <t>Year 7 (recons iro year 2)</t>
  </si>
  <si>
    <t>Year 7 (recons iro year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</si>
</sst>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;\-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6" fillId="2" borderId="0" xfId="0" applyFont="1" applyFill="1"/>
    <xf numFmtId="37" fontId="1" fillId="2" borderId="0" xfId="0" applyNumberFormat="1" applyFont="1" applyFill="1" applyBorder="1"/>
    <xf numFmtId="37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/>
    <xf numFmtId="39" fontId="1" fillId="2" borderId="0" xfId="0" applyNumberFormat="1" applyFont="1" applyFill="1" applyBorder="1"/>
    <xf numFmtId="0" fontId="4" fillId="2" borderId="0" xfId="0" applyFont="1" applyFill="1"/>
    <xf numFmtId="37" fontId="3" fillId="2" borderId="0" xfId="0" applyNumberFormat="1" applyFont="1" applyFill="1" applyBorder="1"/>
    <xf numFmtId="165" fontId="3" fillId="2" borderId="0" xfId="0" applyNumberFormat="1" applyFont="1" applyFill="1" applyBorder="1"/>
    <xf numFmtId="39" fontId="3" fillId="2" borderId="0" xfId="0" applyNumberFormat="1" applyFont="1" applyFill="1" applyBorder="1"/>
    <xf numFmtId="37" fontId="3" fillId="2" borderId="0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37" fontId="0" fillId="2" borderId="0" xfId="0" applyNumberFormat="1" applyFill="1"/>
    <xf numFmtId="0" fontId="7" fillId="2" borderId="0" xfId="0" applyFont="1" applyFill="1"/>
    <xf numFmtId="37" fontId="5" fillId="2" borderId="0" xfId="0" applyNumberFormat="1" applyFont="1" applyFill="1" applyBorder="1"/>
    <xf numFmtId="165" fontId="5" fillId="2" borderId="0" xfId="0" applyNumberFormat="1" applyFont="1" applyFill="1" applyBorder="1"/>
    <xf numFmtId="39" fontId="5" fillId="2" borderId="0" xfId="0" applyNumberFormat="1" applyFont="1" applyFill="1" applyBorder="1"/>
    <xf numFmtId="37" fontId="5" fillId="2" borderId="0" xfId="0" applyNumberFormat="1" applyFont="1" applyFill="1" applyBorder="1" applyAlignment="1">
      <alignment horizontal="right"/>
    </xf>
    <xf numFmtId="37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horizontal="right"/>
    </xf>
    <xf numFmtId="0" fontId="6" fillId="2" borderId="1" xfId="0" applyFont="1" applyFill="1" applyBorder="1"/>
    <xf numFmtId="37" fontId="1" fillId="2" borderId="1" xfId="0" applyNumberFormat="1" applyFont="1" applyFill="1" applyBorder="1"/>
    <xf numFmtId="37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/>
    <xf numFmtId="39" fontId="1" fillId="2" borderId="1" xfId="0" applyNumberFormat="1" applyFont="1" applyFill="1" applyBorder="1"/>
    <xf numFmtId="0" fontId="4" fillId="2" borderId="0" xfId="0" applyFont="1" applyFill="1" applyBorder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6" fillId="3" borderId="0" xfId="0" applyFont="1" applyFill="1"/>
    <xf numFmtId="37" fontId="1" fillId="3" borderId="0" xfId="0" applyNumberFormat="1" applyFont="1" applyFill="1"/>
    <xf numFmtId="37" fontId="1" fillId="3" borderId="0" xfId="0" applyNumberFormat="1" applyFont="1" applyFill="1" applyAlignment="1">
      <alignment horizontal="right"/>
    </xf>
    <xf numFmtId="165" fontId="1" fillId="3" borderId="0" xfId="0" applyNumberFormat="1" applyFont="1" applyFill="1"/>
    <xf numFmtId="39" fontId="1" fillId="3" borderId="0" xfId="0" applyNumberFormat="1" applyFont="1" applyFill="1"/>
    <xf numFmtId="37" fontId="1" fillId="3" borderId="0" xfId="0" applyNumberFormat="1" applyFont="1" applyFill="1" applyBorder="1" applyAlignment="1">
      <alignment horizontal="right"/>
    </xf>
    <xf numFmtId="0" fontId="4" fillId="3" borderId="0" xfId="0" applyFont="1" applyFill="1"/>
    <xf numFmtId="37" fontId="3" fillId="3" borderId="0" xfId="0" applyNumberFormat="1" applyFont="1" applyFill="1"/>
    <xf numFmtId="165" fontId="3" fillId="3" borderId="0" xfId="0" applyNumberFormat="1" applyFont="1" applyFill="1"/>
    <xf numFmtId="39" fontId="3" fillId="3" borderId="0" xfId="0" applyNumberFormat="1" applyFont="1" applyFill="1"/>
    <xf numFmtId="37" fontId="3" fillId="3" borderId="0" xfId="0" applyNumberFormat="1" applyFont="1" applyFill="1" applyBorder="1"/>
    <xf numFmtId="37" fontId="3" fillId="3" borderId="0" xfId="0" applyNumberFormat="1" applyFont="1" applyFill="1" applyBorder="1" applyAlignment="1">
      <alignment horizontal="right"/>
    </xf>
    <xf numFmtId="37" fontId="4" fillId="3" borderId="0" xfId="0" applyNumberFormat="1" applyFont="1" applyFill="1" applyBorder="1" applyAlignment="1">
      <alignment horizontal="right"/>
    </xf>
    <xf numFmtId="0" fontId="7" fillId="3" borderId="0" xfId="0" applyFont="1" applyFill="1"/>
    <xf numFmtId="37" fontId="5" fillId="3" borderId="0" xfId="0" applyNumberFormat="1" applyFont="1" applyFill="1"/>
    <xf numFmtId="165" fontId="5" fillId="3" borderId="0" xfId="0" applyNumberFormat="1" applyFont="1" applyFill="1"/>
    <xf numFmtId="39" fontId="5" fillId="3" borderId="0" xfId="0" applyNumberFormat="1" applyFont="1" applyFill="1"/>
    <xf numFmtId="37" fontId="5" fillId="3" borderId="0" xfId="0" applyNumberFormat="1" applyFont="1" applyFill="1" applyBorder="1" applyAlignment="1">
      <alignment horizontal="right"/>
    </xf>
    <xf numFmtId="37" fontId="5" fillId="3" borderId="0" xfId="0" applyNumberFormat="1" applyFont="1" applyFill="1" applyBorder="1"/>
    <xf numFmtId="37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39" fontId="2" fillId="3" borderId="0" xfId="0" applyNumberFormat="1" applyFont="1" applyFill="1" applyAlignment="1">
      <alignment horizontal="right"/>
    </xf>
    <xf numFmtId="37" fontId="2" fillId="3" borderId="0" xfId="0" applyNumberFormat="1" applyFont="1" applyFill="1" applyBorder="1" applyAlignment="1">
      <alignment horizontal="right"/>
    </xf>
    <xf numFmtId="0" fontId="6" fillId="3" borderId="1" xfId="0" applyFont="1" applyFill="1" applyBorder="1"/>
    <xf numFmtId="37" fontId="1" fillId="3" borderId="1" xfId="0" applyNumberFormat="1" applyFont="1" applyFill="1" applyBorder="1"/>
    <xf numFmtId="37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/>
    <xf numFmtId="39" fontId="1" fillId="3" borderId="1" xfId="0" applyNumberFormat="1" applyFont="1" applyFill="1" applyBorder="1"/>
    <xf numFmtId="0" fontId="4" fillId="3" borderId="0" xfId="0" applyFont="1" applyFill="1" applyBorder="1"/>
    <xf numFmtId="165" fontId="3" fillId="3" borderId="0" xfId="0" applyNumberFormat="1" applyFont="1" applyFill="1" applyBorder="1"/>
    <xf numFmtId="39" fontId="3" fillId="3" borderId="0" xfId="0" applyNumberFormat="1" applyFont="1" applyFill="1" applyBorder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right" wrapText="1"/>
    </xf>
    <xf numFmtId="0" fontId="2" fillId="4" borderId="0" xfId="0" applyFont="1" applyFill="1" applyAlignment="1">
      <alignment horizontal="right" wrapText="1"/>
    </xf>
    <xf numFmtId="0" fontId="6" fillId="4" borderId="0" xfId="0" applyFont="1" applyFill="1"/>
    <xf numFmtId="37" fontId="1" fillId="4" borderId="0" xfId="0" applyNumberFormat="1" applyFont="1" applyFill="1"/>
    <xf numFmtId="37" fontId="1" fillId="4" borderId="0" xfId="0" applyNumberFormat="1" applyFont="1" applyFill="1" applyAlignment="1">
      <alignment horizontal="right"/>
    </xf>
    <xf numFmtId="165" fontId="1" fillId="4" borderId="0" xfId="0" applyNumberFormat="1" applyFont="1" applyFill="1"/>
    <xf numFmtId="39" fontId="1" fillId="4" borderId="0" xfId="0" applyNumberFormat="1" applyFont="1" applyFill="1"/>
    <xf numFmtId="37" fontId="1" fillId="4" borderId="0" xfId="0" applyNumberFormat="1" applyFont="1" applyFill="1" applyBorder="1" applyAlignment="1">
      <alignment horizontal="right"/>
    </xf>
    <xf numFmtId="0" fontId="4" fillId="4" borderId="0" xfId="0" applyFont="1" applyFill="1"/>
    <xf numFmtId="37" fontId="3" fillId="4" borderId="0" xfId="0" applyNumberFormat="1" applyFont="1" applyFill="1"/>
    <xf numFmtId="165" fontId="3" fillId="4" borderId="0" xfId="0" applyNumberFormat="1" applyFont="1" applyFill="1"/>
    <xf numFmtId="39" fontId="3" fillId="4" borderId="0" xfId="0" applyNumberFormat="1" applyFont="1" applyFill="1"/>
    <xf numFmtId="37" fontId="3" fillId="4" borderId="0" xfId="0" applyNumberFormat="1" applyFont="1" applyFill="1" applyBorder="1"/>
    <xf numFmtId="37" fontId="3" fillId="4" borderId="0" xfId="0" applyNumberFormat="1" applyFont="1" applyFill="1" applyBorder="1" applyAlignment="1">
      <alignment horizontal="right"/>
    </xf>
    <xf numFmtId="37" fontId="4" fillId="4" borderId="0" xfId="0" applyNumberFormat="1" applyFont="1" applyFill="1" applyBorder="1" applyAlignment="1">
      <alignment horizontal="right"/>
    </xf>
    <xf numFmtId="0" fontId="7" fillId="4" borderId="0" xfId="0" applyFont="1" applyFill="1"/>
    <xf numFmtId="37" fontId="5" fillId="4" borderId="0" xfId="0" applyNumberFormat="1" applyFont="1" applyFill="1"/>
    <xf numFmtId="165" fontId="5" fillId="4" borderId="0" xfId="0" applyNumberFormat="1" applyFont="1" applyFill="1"/>
    <xf numFmtId="39" fontId="5" fillId="4" borderId="0" xfId="0" applyNumberFormat="1" applyFont="1" applyFill="1"/>
    <xf numFmtId="37" fontId="5" fillId="4" borderId="0" xfId="0" applyNumberFormat="1" applyFont="1" applyFill="1" applyBorder="1" applyAlignment="1">
      <alignment horizontal="right"/>
    </xf>
    <xf numFmtId="37" fontId="5" fillId="4" borderId="0" xfId="0" applyNumberFormat="1" applyFont="1" applyFill="1" applyBorder="1"/>
    <xf numFmtId="37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39" fontId="2" fillId="4" borderId="0" xfId="0" applyNumberFormat="1" applyFont="1" applyFill="1" applyAlignment="1">
      <alignment horizontal="right"/>
    </xf>
    <xf numFmtId="37" fontId="2" fillId="4" borderId="0" xfId="0" applyNumberFormat="1" applyFont="1" applyFill="1" applyBorder="1" applyAlignment="1">
      <alignment horizontal="right"/>
    </xf>
    <xf numFmtId="0" fontId="6" fillId="4" borderId="1" xfId="0" applyFont="1" applyFill="1" applyBorder="1"/>
    <xf numFmtId="37" fontId="1" fillId="4" borderId="1" xfId="0" applyNumberFormat="1" applyFont="1" applyFill="1" applyBorder="1"/>
    <xf numFmtId="37" fontId="1" fillId="4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/>
    <xf numFmtId="39" fontId="1" fillId="4" borderId="1" xfId="0" applyNumberFormat="1" applyFont="1" applyFill="1" applyBorder="1"/>
    <xf numFmtId="0" fontId="4" fillId="4" borderId="0" xfId="0" applyFont="1" applyFill="1" applyBorder="1"/>
    <xf numFmtId="165" fontId="3" fillId="4" borderId="0" xfId="0" applyNumberFormat="1" applyFont="1" applyFill="1" applyBorder="1"/>
    <xf numFmtId="39" fontId="3" fillId="4" borderId="0" xfId="0" applyNumberFormat="1" applyFont="1" applyFill="1" applyBorder="1"/>
    <xf numFmtId="0" fontId="0" fillId="4" borderId="0" xfId="0" applyFill="1" applyBorder="1"/>
    <xf numFmtId="164" fontId="0" fillId="4" borderId="0" xfId="0" applyNumberFormat="1" applyFill="1"/>
    <xf numFmtId="164" fontId="0" fillId="4" borderId="0" xfId="0" applyNumberFormat="1" applyFill="1" applyAlignment="1">
      <alignment horizontal="right"/>
    </xf>
    <xf numFmtId="37" fontId="0" fillId="4" borderId="0" xfId="0" applyNumberFormat="1" applyFill="1"/>
    <xf numFmtId="37" fontId="3" fillId="3" borderId="0" xfId="0" applyNumberFormat="1" applyFont="1" applyFill="1" applyAlignment="1">
      <alignment horizontal="right"/>
    </xf>
    <xf numFmtId="37" fontId="5" fillId="3" borderId="0" xfId="0" applyNumberFormat="1" applyFont="1" applyFill="1" applyAlignment="1">
      <alignment horizontal="right"/>
    </xf>
    <xf numFmtId="37" fontId="3" fillId="4" borderId="0" xfId="0" applyNumberFormat="1" applyFont="1" applyFill="1" applyAlignment="1">
      <alignment horizontal="right"/>
    </xf>
    <xf numFmtId="37" fontId="5" fillId="4" borderId="0" xfId="0" applyNumberFormat="1" applyFont="1" applyFill="1" applyAlignment="1">
      <alignment horizontal="right"/>
    </xf>
    <xf numFmtId="165" fontId="5" fillId="3" borderId="0" xfId="0" applyNumberFormat="1" applyFont="1" applyFill="1" applyBorder="1"/>
    <xf numFmtId="39" fontId="5" fillId="3" borderId="0" xfId="0" applyNumberFormat="1" applyFont="1" applyFill="1" applyBorder="1"/>
    <xf numFmtId="165" fontId="2" fillId="3" borderId="0" xfId="0" applyNumberFormat="1" applyFont="1" applyFill="1" applyBorder="1" applyAlignment="1">
      <alignment horizontal="right"/>
    </xf>
    <xf numFmtId="39" fontId="2" fillId="3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39" fontId="5" fillId="4" borderId="0" xfId="0" applyNumberFormat="1" applyFont="1" applyFill="1" applyBorder="1"/>
    <xf numFmtId="165" fontId="2" fillId="4" borderId="0" xfId="0" applyNumberFormat="1" applyFont="1" applyFill="1" applyBorder="1" applyAlignment="1">
      <alignment horizontal="right"/>
    </xf>
    <xf numFmtId="39" fontId="2" fillId="4" borderId="0" xfId="0" applyNumberFormat="1" applyFont="1" applyFill="1" applyBorder="1" applyAlignment="1">
      <alignment horizontal="right"/>
    </xf>
    <xf numFmtId="37" fontId="2" fillId="4" borderId="0" xfId="0" applyNumberFormat="1" applyFont="1" applyFill="1"/>
    <xf numFmtId="0" fontId="0" fillId="5" borderId="0" xfId="0" applyFill="1"/>
    <xf numFmtId="0" fontId="0" fillId="5" borderId="0" xfId="0" applyFill="1" applyBorder="1"/>
    <xf numFmtId="37" fontId="0" fillId="5" borderId="0" xfId="0" applyNumberFormat="1" applyFill="1" applyBorder="1"/>
    <xf numFmtId="164" fontId="0" fillId="5" borderId="0" xfId="0" applyNumberFormat="1" applyFill="1" applyAlignment="1">
      <alignment horizontal="right"/>
    </xf>
    <xf numFmtId="164" fontId="0" fillId="5" borderId="0" xfId="0" applyNumberFormat="1" applyFill="1"/>
    <xf numFmtId="0" fontId="0" fillId="5" borderId="0" xfId="0" applyFill="1" applyAlignment="1">
      <alignment horizontal="left" indent="1"/>
    </xf>
    <xf numFmtId="164" fontId="2" fillId="5" borderId="0" xfId="0" applyNumberFormat="1" applyFont="1" applyFill="1" applyAlignment="1">
      <alignment horizontal="right"/>
    </xf>
    <xf numFmtId="164" fontId="2" fillId="5" borderId="0" xfId="0" applyNumberFormat="1" applyFont="1" applyFill="1"/>
    <xf numFmtId="0" fontId="0" fillId="5" borderId="0" xfId="0" applyFill="1" applyAlignment="1">
      <alignment horizontal="left" indent="2"/>
    </xf>
    <xf numFmtId="0" fontId="0" fillId="5" borderId="0" xfId="0" applyFill="1" applyAlignment="1">
      <alignment horizontal="right"/>
    </xf>
    <xf numFmtId="0" fontId="2" fillId="5" borderId="0" xfId="0" applyFont="1" applyFill="1"/>
    <xf numFmtId="9" fontId="0" fillId="5" borderId="0" xfId="0" applyNumberFormat="1" applyFill="1"/>
    <xf numFmtId="0" fontId="6" fillId="5" borderId="0" xfId="0" applyFont="1" applyFill="1" applyAlignment="1">
      <alignment horizontal="right"/>
    </xf>
    <xf numFmtId="37" fontId="0" fillId="5" borderId="0" xfId="0" applyNumberFormat="1" applyFill="1"/>
    <xf numFmtId="164" fontId="0" fillId="2" borderId="0" xfId="0" applyNumberFormat="1" applyFill="1"/>
    <xf numFmtId="37" fontId="2" fillId="2" borderId="0" xfId="0" applyNumberFormat="1" applyFont="1" applyFill="1"/>
    <xf numFmtId="37" fontId="0" fillId="3" borderId="0" xfId="0" applyNumberFormat="1" applyFill="1"/>
    <xf numFmtId="37" fontId="7" fillId="5" borderId="0" xfId="0" applyNumberFormat="1" applyFont="1" applyFill="1" applyBorder="1"/>
    <xf numFmtId="0" fontId="2" fillId="2" borderId="0" xfId="0" applyFont="1" applyFill="1" applyAlignment="1">
      <alignment horizontal="right"/>
    </xf>
    <xf numFmtId="9" fontId="0" fillId="2" borderId="0" xfId="0" applyNumberFormat="1" applyFill="1"/>
    <xf numFmtId="37" fontId="0" fillId="2" borderId="0" xfId="0" applyNumberFormat="1" applyFill="1"/>
    <xf numFmtId="0" fontId="2" fillId="3" borderId="0" xfId="0" applyFont="1" applyFill="1" applyAlignment="1">
      <alignment horizontal="right"/>
    </xf>
    <xf numFmtId="9" fontId="0" fillId="3" borderId="0" xfId="0" applyNumberFormat="1" applyFill="1"/>
    <xf numFmtId="37" fontId="0" fillId="3" borderId="0" xfId="0" applyNumberFormat="1" applyFill="1"/>
    <xf numFmtId="37" fontId="2" fillId="2" borderId="0" xfId="0" applyNumberFormat="1" applyFont="1" applyFill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99"/>
  <sheetViews>
    <sheetView zoomScale="80" zoomScaleNormal="80" workbookViewId="0">
      <selection activeCell="Q6" sqref="Q6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5" outlineLevel="1" x14ac:dyDescent="0.3"/>
    <row r="2" spans="2:25" outlineLevel="1" x14ac:dyDescent="0.3">
      <c r="B2" s="131" t="s">
        <v>34</v>
      </c>
      <c r="C2" s="139" t="s">
        <v>35</v>
      </c>
      <c r="D2" s="142" t="s">
        <v>36</v>
      </c>
    </row>
    <row r="3" spans="2:25" outlineLevel="1" x14ac:dyDescent="0.3">
      <c r="B3" s="121" t="s">
        <v>10</v>
      </c>
      <c r="C3" s="2">
        <v>0.5</v>
      </c>
      <c r="D3" s="33">
        <f>C3</f>
        <v>0.5</v>
      </c>
    </row>
    <row r="4" spans="2:25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5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5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5" outlineLevel="1" x14ac:dyDescent="0.3">
      <c r="B7" s="121" t="s">
        <v>2</v>
      </c>
      <c r="C7" s="140">
        <v>0.6</v>
      </c>
      <c r="D7" s="143">
        <f>1-C7</f>
        <v>0.4</v>
      </c>
      <c r="E7" s="125"/>
      <c r="L7" s="121" t="s">
        <v>30</v>
      </c>
      <c r="M7" s="121" t="s">
        <v>30</v>
      </c>
      <c r="N7" s="121" t="s">
        <v>30</v>
      </c>
      <c r="O7" s="121" t="s">
        <v>30</v>
      </c>
    </row>
    <row r="8" spans="2:25" outlineLevel="1" x14ac:dyDescent="0.3">
      <c r="B8" s="121" t="s">
        <v>44</v>
      </c>
      <c r="C8" s="140">
        <v>0.5</v>
      </c>
      <c r="D8" s="143">
        <f>C8</f>
        <v>0.5</v>
      </c>
      <c r="E8" s="125"/>
    </row>
    <row r="9" spans="2:25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5" outlineLevel="1" x14ac:dyDescent="0.3">
      <c r="C10" s="134"/>
      <c r="D10" s="134"/>
      <c r="E10" s="125"/>
    </row>
    <row r="11" spans="2:25" s="2" customFormat="1" x14ac:dyDescent="0.3">
      <c r="C11" s="17"/>
      <c r="D11" s="17"/>
      <c r="E11" s="135"/>
      <c r="Q11" s="3"/>
      <c r="T11" s="3"/>
      <c r="U11" s="3"/>
      <c r="V11" s="3"/>
    </row>
    <row r="12" spans="2:25" s="2" customFormat="1" x14ac:dyDescent="0.3">
      <c r="B12" s="1" t="s">
        <v>31</v>
      </c>
      <c r="Q12" s="3"/>
      <c r="T12" s="3"/>
      <c r="U12" s="3"/>
      <c r="V12" s="3"/>
    </row>
    <row r="13" spans="2:25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5" s="2" customFormat="1" x14ac:dyDescent="0.3">
      <c r="B14" s="6" t="s">
        <v>46</v>
      </c>
      <c r="C14" s="7"/>
      <c r="D14" s="8" t="e">
        <f>G14*K14</f>
        <v>#DIV/0!</v>
      </c>
      <c r="E14" s="8" t="s">
        <v>26</v>
      </c>
      <c r="F14" s="9">
        <f>$C$3</f>
        <v>0.5</v>
      </c>
      <c r="G14" s="7">
        <f>C14*F14</f>
        <v>0</v>
      </c>
      <c r="H14" s="8">
        <v>-250</v>
      </c>
      <c r="I14" s="8">
        <v>0</v>
      </c>
      <c r="J14" s="7">
        <f>SUM(G14:I14)</f>
        <v>-250</v>
      </c>
      <c r="K14" s="10" t="e">
        <f>K63</f>
        <v>#DIV/0!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5" s="2" customFormat="1" x14ac:dyDescent="0.3">
      <c r="B15" s="11" t="s">
        <v>22</v>
      </c>
      <c r="C15" s="12"/>
      <c r="D15" s="12" t="e">
        <f>D$14-E15*K15*F15</f>
        <v>#DIV/0!</v>
      </c>
      <c r="E15" s="12">
        <v>0</v>
      </c>
      <c r="F15" s="13">
        <f>$C$3</f>
        <v>0.5</v>
      </c>
      <c r="G15" s="12">
        <f>C15*F15</f>
        <v>0</v>
      </c>
      <c r="H15" s="12">
        <f>G15*-$C$4</f>
        <v>0</v>
      </c>
      <c r="I15" s="12">
        <f>G15*-$C$5</f>
        <v>0</v>
      </c>
      <c r="J15" s="12">
        <f t="shared" ref="J15:J25" si="0">SUM(G15:I15)</f>
        <v>0</v>
      </c>
      <c r="K15" s="14" t="e">
        <f>$K$14</f>
        <v>#DIV/0!</v>
      </c>
      <c r="L15" s="12">
        <v>0</v>
      </c>
      <c r="M15" s="12">
        <v>0</v>
      </c>
      <c r="N15" s="12">
        <f t="shared" ref="N15:N25" si="1">SUM(J15,L15:M15)</f>
        <v>0</v>
      </c>
      <c r="O15" s="12">
        <v>0</v>
      </c>
      <c r="P15" s="12">
        <f>SUM(N15:O15)*$C$6</f>
        <v>0</v>
      </c>
      <c r="Q15" s="15" t="e">
        <f>$D$63*$C$7</f>
        <v>#DIV/0!</v>
      </c>
      <c r="R15" s="12" t="e">
        <f>Q15-P15</f>
        <v>#DIV/0!</v>
      </c>
      <c r="S15" s="12" t="e">
        <f>(G15*K15-D15)*$C$6</f>
        <v>#DIV/0!</v>
      </c>
      <c r="T15" s="15">
        <v>0</v>
      </c>
      <c r="U15" s="15" t="e">
        <f>R15+S15+T15</f>
        <v>#DIV/0!</v>
      </c>
      <c r="V15" s="16" t="e">
        <f>P15+U15</f>
        <v>#DIV/0!</v>
      </c>
      <c r="X15" s="17"/>
      <c r="Y15" s="17"/>
    </row>
    <row r="16" spans="2:25" s="2" customFormat="1" x14ac:dyDescent="0.3">
      <c r="B16" s="11" t="s">
        <v>23</v>
      </c>
      <c r="C16" s="12"/>
      <c r="D16" s="12" t="e">
        <f>D$14-E16*F16*K16</f>
        <v>#DIV/0!</v>
      </c>
      <c r="E16" s="12">
        <v>0</v>
      </c>
      <c r="F16" s="13">
        <f>$C$3</f>
        <v>0.5</v>
      </c>
      <c r="G16" s="12">
        <f>C16*F16</f>
        <v>0</v>
      </c>
      <c r="H16" s="12">
        <f>G16*-$C$4</f>
        <v>0</v>
      </c>
      <c r="I16" s="12">
        <f>G16*-$C$5</f>
        <v>0</v>
      </c>
      <c r="J16" s="12">
        <f t="shared" si="0"/>
        <v>0</v>
      </c>
      <c r="K16" s="14" t="e">
        <f>$K$14</f>
        <v>#DIV/0!</v>
      </c>
      <c r="L16" s="12">
        <v>0</v>
      </c>
      <c r="M16" s="12">
        <v>0</v>
      </c>
      <c r="N16" s="12">
        <f t="shared" si="1"/>
        <v>0</v>
      </c>
      <c r="O16" s="12">
        <v>0</v>
      </c>
      <c r="P16" s="12">
        <f>SUM(N16:O16)*$C$6</f>
        <v>0</v>
      </c>
      <c r="Q16" s="15" t="e">
        <f>$Q$15</f>
        <v>#DIV/0!</v>
      </c>
      <c r="R16" s="12" t="e">
        <f>Q16-P16</f>
        <v>#DIV/0!</v>
      </c>
      <c r="S16" s="12" t="e">
        <f>(G16*K16-D16)*$C$6</f>
        <v>#DIV/0!</v>
      </c>
      <c r="T16" s="15">
        <v>0</v>
      </c>
      <c r="U16" s="15" t="e">
        <f t="shared" ref="U16" si="2">R16+S16+T16</f>
        <v>#DIV/0!</v>
      </c>
      <c r="V16" s="16" t="e">
        <f>P16+U16</f>
        <v>#DIV/0!</v>
      </c>
    </row>
    <row r="17" spans="2:27" s="2" customFormat="1" x14ac:dyDescent="0.3">
      <c r="B17" s="18" t="s">
        <v>47</v>
      </c>
      <c r="C17" s="19"/>
      <c r="D17" s="19" t="e">
        <f>D$14-E17*F17*K17</f>
        <v>#DIV/0!</v>
      </c>
      <c r="E17" s="19">
        <v>0</v>
      </c>
      <c r="F17" s="20">
        <f t="shared" ref="F17:F25" si="3">$C$3</f>
        <v>0.5</v>
      </c>
      <c r="G17" s="19">
        <f>C17*F17</f>
        <v>0</v>
      </c>
      <c r="H17" s="19">
        <f>G17*-$C$4</f>
        <v>0</v>
      </c>
      <c r="I17" s="19">
        <f>G17*-$C$5</f>
        <v>0</v>
      </c>
      <c r="J17" s="19">
        <f>SUM(G17:I17)</f>
        <v>0</v>
      </c>
      <c r="K17" s="21" t="e">
        <f>$K$14</f>
        <v>#DIV/0!</v>
      </c>
      <c r="L17" s="19">
        <v>0</v>
      </c>
      <c r="M17" s="19">
        <v>0</v>
      </c>
      <c r="N17" s="19">
        <f>SUM(J17,L17:M17)</f>
        <v>0</v>
      </c>
      <c r="O17" s="19">
        <v>0</v>
      </c>
      <c r="P17" s="19">
        <f>SUM(N17:O17)*$C$6</f>
        <v>0</v>
      </c>
      <c r="Q17" s="22" t="s">
        <v>26</v>
      </c>
      <c r="R17" s="22" t="s">
        <v>26</v>
      </c>
      <c r="S17" s="19" t="e">
        <f>(G17*K17-D17)*$C$6-S15</f>
        <v>#DIV/0!</v>
      </c>
      <c r="T17" s="22" t="s">
        <v>26</v>
      </c>
      <c r="U17" s="22" t="s">
        <v>26</v>
      </c>
      <c r="V17" s="16" t="s">
        <v>26</v>
      </c>
      <c r="Z17" s="17"/>
      <c r="AA17" s="17"/>
    </row>
    <row r="18" spans="2:27" s="2" customFormat="1" x14ac:dyDescent="0.3">
      <c r="B18" s="11" t="s">
        <v>16</v>
      </c>
      <c r="C18" s="12"/>
      <c r="D18" s="12" t="e">
        <f>D$14-E18*F18*K18</f>
        <v>#DIV/0!</v>
      </c>
      <c r="E18" s="12">
        <v>0</v>
      </c>
      <c r="F18" s="13">
        <f>$C$3</f>
        <v>0.5</v>
      </c>
      <c r="G18" s="12">
        <f>C18*F18</f>
        <v>0</v>
      </c>
      <c r="H18" s="12">
        <f>G18*-$C$4</f>
        <v>0</v>
      </c>
      <c r="I18" s="12">
        <f>G18*-$C$5</f>
        <v>0</v>
      </c>
      <c r="J18" s="12">
        <f t="shared" si="0"/>
        <v>0</v>
      </c>
      <c r="K18" s="14" t="e">
        <f>$K$14</f>
        <v>#DIV/0!</v>
      </c>
      <c r="L18" s="12">
        <v>0</v>
      </c>
      <c r="M18" s="12">
        <v>0</v>
      </c>
      <c r="N18" s="12">
        <f t="shared" si="1"/>
        <v>0</v>
      </c>
      <c r="O18" s="12">
        <v>0</v>
      </c>
      <c r="P18" s="12">
        <f>SUM(N18:O18)*$C$6</f>
        <v>0</v>
      </c>
      <c r="Q18" s="15" t="e">
        <f t="shared" ref="Q18" si="4">$Q$15</f>
        <v>#DIV/0!</v>
      </c>
      <c r="R18" s="12" t="e">
        <f>Q18-P18</f>
        <v>#DIV/0!</v>
      </c>
      <c r="S18" s="12" t="e">
        <f>(G18*K18-D18)*$C$6</f>
        <v>#DIV/0!</v>
      </c>
      <c r="T18" s="15">
        <v>0</v>
      </c>
      <c r="U18" s="15" t="e">
        <f>R18+S18+T18</f>
        <v>#DIV/0!</v>
      </c>
      <c r="V18" s="16" t="s">
        <v>26</v>
      </c>
      <c r="AA18" s="17"/>
    </row>
    <row r="19" spans="2:27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 t="e">
        <f>U18+S17</f>
        <v>#DIV/0!</v>
      </c>
      <c r="V19" s="23" t="e">
        <f>P18+U19</f>
        <v>#DIV/0!</v>
      </c>
      <c r="Z19" s="17"/>
    </row>
    <row r="20" spans="2:27" s="2" customFormat="1" x14ac:dyDescent="0.3">
      <c r="B20" s="26" t="s">
        <v>48</v>
      </c>
      <c r="C20" s="27">
        <f>C18+$C$9</f>
        <v>2000</v>
      </c>
      <c r="D20" s="28" t="e">
        <f>C20*K20*F20</f>
        <v>#DIV/0!</v>
      </c>
      <c r="E20" s="27">
        <v>0</v>
      </c>
      <c r="F20" s="29">
        <f>$C$3</f>
        <v>0.5</v>
      </c>
      <c r="G20" s="27">
        <f>C20*F20</f>
        <v>1000</v>
      </c>
      <c r="H20" s="27">
        <f>G20*-$C$4</f>
        <v>-50</v>
      </c>
      <c r="I20" s="27">
        <f>G20*-$C$5</f>
        <v>0</v>
      </c>
      <c r="J20" s="27">
        <f>SUM(G20:I20)</f>
        <v>950</v>
      </c>
      <c r="K20" s="30" t="e">
        <f>K69</f>
        <v>#DIV/0!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</row>
    <row r="21" spans="2:27" s="2" customFormat="1" x14ac:dyDescent="0.3">
      <c r="B21" s="18" t="s">
        <v>49</v>
      </c>
      <c r="C21" s="19"/>
      <c r="D21" s="19" t="e">
        <f>D$14-E21*K21*F21</f>
        <v>#DIV/0!</v>
      </c>
      <c r="E21" s="19">
        <v>0</v>
      </c>
      <c r="F21" s="20">
        <f t="shared" si="3"/>
        <v>0.5</v>
      </c>
      <c r="G21" s="19">
        <f>C21*F21</f>
        <v>0</v>
      </c>
      <c r="H21" s="19">
        <f>G21*-$C$4</f>
        <v>0</v>
      </c>
      <c r="I21" s="19">
        <f>G21*-$C$5</f>
        <v>0</v>
      </c>
      <c r="J21" s="19">
        <f>SUM(G21:I21)</f>
        <v>0</v>
      </c>
      <c r="K21" s="21" t="e">
        <f>K14</f>
        <v>#DIV/0!</v>
      </c>
      <c r="L21" s="19">
        <v>0</v>
      </c>
      <c r="M21" s="19">
        <v>0</v>
      </c>
      <c r="N21" s="19">
        <f>SUM(J21,L21:M21)</f>
        <v>0</v>
      </c>
      <c r="O21" s="19">
        <v>0</v>
      </c>
      <c r="P21" s="19">
        <f>SUM(N21:O21)*$C$6</f>
        <v>0</v>
      </c>
      <c r="Q21" s="22" t="s">
        <v>26</v>
      </c>
      <c r="R21" s="22" t="s">
        <v>26</v>
      </c>
      <c r="S21" s="19" t="e">
        <f>(G21*K21-D21)*$C$6-S16</f>
        <v>#DIV/0!</v>
      </c>
      <c r="T21" s="22" t="s">
        <v>26</v>
      </c>
      <c r="U21" s="22" t="s">
        <v>26</v>
      </c>
      <c r="V21" s="15" t="s">
        <v>26</v>
      </c>
    </row>
    <row r="22" spans="2:27" s="2" customFormat="1" x14ac:dyDescent="0.3">
      <c r="B22" s="31" t="s">
        <v>17</v>
      </c>
      <c r="C22" s="12"/>
      <c r="D22" s="12" t="e">
        <f>D$20-E22*K22*F22</f>
        <v>#DIV/0!</v>
      </c>
      <c r="E22" s="12">
        <v>0</v>
      </c>
      <c r="F22" s="13">
        <f t="shared" si="3"/>
        <v>0.5</v>
      </c>
      <c r="G22" s="12">
        <f>C22*F22</f>
        <v>0</v>
      </c>
      <c r="H22" s="12">
        <f>G22*-$C$4</f>
        <v>0</v>
      </c>
      <c r="I22" s="12">
        <f t="shared" ref="I22:I25" si="5">G22*-$C$5</f>
        <v>0</v>
      </c>
      <c r="J22" s="12">
        <f t="shared" si="0"/>
        <v>0</v>
      </c>
      <c r="K22" s="14" t="e">
        <f>K20</f>
        <v>#DIV/0!</v>
      </c>
      <c r="L22" s="12">
        <v>0</v>
      </c>
      <c r="M22" s="12">
        <v>0</v>
      </c>
      <c r="N22" s="12">
        <f t="shared" si="1"/>
        <v>0</v>
      </c>
      <c r="O22" s="12">
        <v>0</v>
      </c>
      <c r="P22" s="12">
        <f>SUM(N22:O22)*$C$6</f>
        <v>0</v>
      </c>
      <c r="Q22" s="15" t="e">
        <f>(D69-T71)*C7</f>
        <v>#DIV/0!</v>
      </c>
      <c r="R22" s="12" t="e">
        <f>Q22-P22</f>
        <v>#DIV/0!</v>
      </c>
      <c r="S22" s="12" t="e">
        <f>(G22*K22-D22)*$C$6</f>
        <v>#DIV/0!</v>
      </c>
      <c r="T22" s="15" t="e">
        <f>S18*$C$8</f>
        <v>#DIV/0!</v>
      </c>
      <c r="U22" s="15" t="e">
        <f>R22+S22+T22</f>
        <v>#DIV/0!</v>
      </c>
      <c r="V22" s="16" t="s">
        <v>26</v>
      </c>
    </row>
    <row r="23" spans="2:27" s="1" customFormat="1" x14ac:dyDescent="0.3">
      <c r="B23" s="1" t="s">
        <v>20</v>
      </c>
      <c r="C23" s="23"/>
      <c r="D23" s="23" t="s">
        <v>26</v>
      </c>
      <c r="E23" s="23" t="s">
        <v>26</v>
      </c>
      <c r="F23" s="24" t="s">
        <v>26</v>
      </c>
      <c r="G23" s="23" t="s">
        <v>26</v>
      </c>
      <c r="H23" s="23" t="s">
        <v>26</v>
      </c>
      <c r="I23" s="23" t="s">
        <v>26</v>
      </c>
      <c r="J23" s="23" t="s">
        <v>26</v>
      </c>
      <c r="K23" s="25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  <c r="R23" s="23" t="s">
        <v>26</v>
      </c>
      <c r="S23" s="23" t="s">
        <v>26</v>
      </c>
      <c r="T23" s="23" t="s">
        <v>26</v>
      </c>
      <c r="U23" s="23" t="e">
        <f>U22+S21</f>
        <v>#DIV/0!</v>
      </c>
      <c r="V23" s="23" t="e">
        <f>P22+U23</f>
        <v>#DIV/0!</v>
      </c>
      <c r="X23" s="136"/>
    </row>
    <row r="24" spans="2:27" s="2" customFormat="1" x14ac:dyDescent="0.3">
      <c r="B24" s="18" t="s">
        <v>51</v>
      </c>
      <c r="C24" s="19"/>
      <c r="D24" s="19" t="e">
        <f>D$14-E24*F24*K24</f>
        <v>#DIV/0!</v>
      </c>
      <c r="E24" s="19">
        <v>0</v>
      </c>
      <c r="F24" s="20">
        <f>$C$3</f>
        <v>0.5</v>
      </c>
      <c r="G24" s="19">
        <f>C24*F24</f>
        <v>0</v>
      </c>
      <c r="H24" s="19">
        <f>G24*-$C$4</f>
        <v>0</v>
      </c>
      <c r="I24" s="19">
        <f>G24*-$C$5</f>
        <v>0</v>
      </c>
      <c r="J24" s="19">
        <f>SUM(G24:I24)</f>
        <v>0</v>
      </c>
      <c r="K24" s="21" t="e">
        <f>K14</f>
        <v>#DIV/0!</v>
      </c>
      <c r="L24" s="19">
        <v>0</v>
      </c>
      <c r="M24" s="19">
        <v>0</v>
      </c>
      <c r="N24" s="19">
        <f>SUM(J24,L24:M24)</f>
        <v>0</v>
      </c>
      <c r="O24" s="19">
        <v>0</v>
      </c>
      <c r="P24" s="19">
        <f>SUM(N24:O24)*$C$6</f>
        <v>0</v>
      </c>
      <c r="Q24" s="22" t="s">
        <v>26</v>
      </c>
      <c r="R24" s="22" t="s">
        <v>26</v>
      </c>
      <c r="S24" s="19" t="e">
        <f>(G24*K24-D24)*$C$6-S18</f>
        <v>#DIV/0!</v>
      </c>
      <c r="T24" s="22" t="s">
        <v>26</v>
      </c>
      <c r="U24" s="22" t="s">
        <v>26</v>
      </c>
      <c r="V24" s="15" t="s">
        <v>26</v>
      </c>
    </row>
    <row r="25" spans="2:27" s="2" customFormat="1" x14ac:dyDescent="0.3">
      <c r="B25" s="11" t="s">
        <v>18</v>
      </c>
      <c r="C25" s="12"/>
      <c r="D25" s="12" t="e">
        <f>D$20-E25*F25*K25</f>
        <v>#DIV/0!</v>
      </c>
      <c r="E25" s="12">
        <v>0</v>
      </c>
      <c r="F25" s="13">
        <f t="shared" si="3"/>
        <v>0.5</v>
      </c>
      <c r="G25" s="12">
        <f>C25*F25</f>
        <v>0</v>
      </c>
      <c r="H25" s="12">
        <f t="shared" ref="H25" si="6">G25*-$C$4</f>
        <v>0</v>
      </c>
      <c r="I25" s="12">
        <f t="shared" si="5"/>
        <v>0</v>
      </c>
      <c r="J25" s="12">
        <f t="shared" si="0"/>
        <v>0</v>
      </c>
      <c r="K25" s="14" t="e">
        <f>K20</f>
        <v>#DIV/0!</v>
      </c>
      <c r="L25" s="12">
        <v>0</v>
      </c>
      <c r="M25" s="12">
        <v>0</v>
      </c>
      <c r="N25" s="12">
        <f t="shared" si="1"/>
        <v>0</v>
      </c>
      <c r="O25" s="12">
        <v>0</v>
      </c>
      <c r="P25" s="12">
        <f>SUM(N25:O25)*$C$6</f>
        <v>0</v>
      </c>
      <c r="Q25" s="15" t="e">
        <f>Q22</f>
        <v>#DIV/0!</v>
      </c>
      <c r="R25" s="15" t="e">
        <f>Q25-P25</f>
        <v>#DIV/0!</v>
      </c>
      <c r="S25" s="12" t="e">
        <f>(G25*K25-D25)*$C$6</f>
        <v>#DIV/0!</v>
      </c>
      <c r="T25" s="15" t="e">
        <f>T22</f>
        <v>#DIV/0!</v>
      </c>
      <c r="U25" s="15" t="e">
        <f t="shared" ref="U25" si="7">R25+S25+T25</f>
        <v>#DIV/0!</v>
      </c>
      <c r="V25" s="15" t="s">
        <v>26</v>
      </c>
    </row>
    <row r="26" spans="2:27" s="1" customFormat="1" x14ac:dyDescent="0.3">
      <c r="B26" s="1" t="s">
        <v>21</v>
      </c>
      <c r="C26" s="23"/>
      <c r="D26" s="23" t="s">
        <v>26</v>
      </c>
      <c r="E26" s="23" t="s">
        <v>26</v>
      </c>
      <c r="F26" s="24" t="s">
        <v>26</v>
      </c>
      <c r="G26" s="23" t="s">
        <v>26</v>
      </c>
      <c r="H26" s="23" t="s">
        <v>26</v>
      </c>
      <c r="I26" s="23" t="s">
        <v>26</v>
      </c>
      <c r="J26" s="23" t="s">
        <v>26</v>
      </c>
      <c r="K26" s="25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  <c r="R26" s="23" t="s">
        <v>26</v>
      </c>
      <c r="S26" s="23" t="s">
        <v>26</v>
      </c>
      <c r="T26" s="23" t="s">
        <v>26</v>
      </c>
      <c r="U26" s="23" t="e">
        <f>U25+S24</f>
        <v>#DIV/0!</v>
      </c>
      <c r="V26" s="23" t="e">
        <f>P25+U26</f>
        <v>#DIV/0!</v>
      </c>
    </row>
    <row r="27" spans="2:27" s="2" customFormat="1" x14ac:dyDescent="0.3">
      <c r="B27" s="18" t="s">
        <v>52</v>
      </c>
      <c r="C27" s="19"/>
      <c r="D27" s="19" t="e">
        <f>D$20-E27*F27*K27</f>
        <v>#DIV/0!</v>
      </c>
      <c r="E27" s="19">
        <v>0</v>
      </c>
      <c r="F27" s="20">
        <f>$C$3</f>
        <v>0.5</v>
      </c>
      <c r="G27" s="19">
        <f>C27*F27</f>
        <v>0</v>
      </c>
      <c r="H27" s="19">
        <f>G27*-$C$4</f>
        <v>0</v>
      </c>
      <c r="I27" s="19">
        <f>G27*-$C$5</f>
        <v>0</v>
      </c>
      <c r="J27" s="19">
        <f>SUM(G27:I27)</f>
        <v>0</v>
      </c>
      <c r="K27" s="21" t="e">
        <f>K18</f>
        <v>#DIV/0!</v>
      </c>
      <c r="L27" s="19">
        <v>0</v>
      </c>
      <c r="M27" s="19">
        <v>0</v>
      </c>
      <c r="N27" s="19">
        <f>SUM(J27,L27:M27)</f>
        <v>0</v>
      </c>
      <c r="O27" s="19">
        <v>0</v>
      </c>
      <c r="P27" s="19">
        <f>SUM(N27:O27)*$C$6</f>
        <v>0</v>
      </c>
      <c r="Q27" s="22" t="s">
        <v>26</v>
      </c>
      <c r="R27" s="22" t="s">
        <v>26</v>
      </c>
      <c r="S27" s="19" t="e">
        <f>(G27*K27-D27)*$C$6-S22</f>
        <v>#DIV/0!</v>
      </c>
      <c r="T27" s="22" t="s">
        <v>26</v>
      </c>
      <c r="U27" s="22" t="s">
        <v>26</v>
      </c>
      <c r="V27" s="15" t="s">
        <v>26</v>
      </c>
    </row>
    <row r="28" spans="2:27" s="2" customFormat="1" x14ac:dyDescent="0.3">
      <c r="B28" s="11" t="s">
        <v>40</v>
      </c>
      <c r="C28" s="12"/>
      <c r="D28" s="12" t="e">
        <f>D$20-E28*F28*K28</f>
        <v>#DIV/0!</v>
      </c>
      <c r="E28" s="12">
        <v>0</v>
      </c>
      <c r="F28" s="13">
        <f t="shared" ref="F28:F32" si="8">$C$3</f>
        <v>0.5</v>
      </c>
      <c r="G28" s="12">
        <f>C28*F28</f>
        <v>0</v>
      </c>
      <c r="H28" s="12">
        <f t="shared" ref="H28" si="9">G28*-$C$4</f>
        <v>0</v>
      </c>
      <c r="I28" s="12">
        <f t="shared" ref="I28" si="10">G28*-$C$5</f>
        <v>0</v>
      </c>
      <c r="J28" s="12">
        <f t="shared" ref="J28" si="11">SUM(G28:I28)</f>
        <v>0</v>
      </c>
      <c r="K28" s="14" t="e">
        <f>K20</f>
        <v>#DIV/0!</v>
      </c>
      <c r="L28" s="12">
        <v>0</v>
      </c>
      <c r="M28" s="12">
        <v>0</v>
      </c>
      <c r="N28" s="12">
        <f t="shared" ref="N28" si="12">SUM(J28,L28:M28)</f>
        <v>0</v>
      </c>
      <c r="O28" s="12">
        <v>0</v>
      </c>
      <c r="P28" s="12">
        <f>SUM(N28:O28)*$C$6</f>
        <v>0</v>
      </c>
      <c r="Q28" s="15" t="e">
        <f>Q25</f>
        <v>#DIV/0!</v>
      </c>
      <c r="R28" s="15" t="e">
        <f>Q28-P28</f>
        <v>#DIV/0!</v>
      </c>
      <c r="S28" s="12" t="e">
        <f>(G28*K28-D28)*$C$6</f>
        <v>#DIV/0!</v>
      </c>
      <c r="T28" s="15" t="e">
        <f>T22</f>
        <v>#DIV/0!</v>
      </c>
      <c r="U28" s="15" t="e">
        <f>R28+S28+T28</f>
        <v>#DIV/0!</v>
      </c>
      <c r="V28" s="15" t="s">
        <v>26</v>
      </c>
    </row>
    <row r="29" spans="2:27" s="1" customFormat="1" ht="15" thickBot="1" x14ac:dyDescent="0.35">
      <c r="B29" s="1" t="s">
        <v>41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 t="e">
        <f>U28+S27</f>
        <v>#DIV/0!</v>
      </c>
      <c r="V29" s="23" t="e">
        <f>P28+U29</f>
        <v>#DIV/0!</v>
      </c>
    </row>
    <row r="30" spans="2:27" s="2" customFormat="1" x14ac:dyDescent="0.3">
      <c r="B30" s="26" t="s">
        <v>50</v>
      </c>
      <c r="C30" s="27">
        <f>C28+$C$9</f>
        <v>2000</v>
      </c>
      <c r="D30" s="28" t="e">
        <f>C30*K30*F30</f>
        <v>#DIV/0!</v>
      </c>
      <c r="E30" s="27">
        <v>0</v>
      </c>
      <c r="F30" s="29">
        <f>$C$3</f>
        <v>0.5</v>
      </c>
      <c r="G30" s="27">
        <f>C30*F30</f>
        <v>1000</v>
      </c>
      <c r="H30" s="27">
        <f>G30*-$C$4</f>
        <v>-50</v>
      </c>
      <c r="I30" s="27">
        <f>G30*-$C$5</f>
        <v>0</v>
      </c>
      <c r="J30" s="27">
        <f>SUM(G30:I30)</f>
        <v>950</v>
      </c>
      <c r="K30" s="30" t="e">
        <f>K79</f>
        <v>#DIV/0!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8" t="s">
        <v>26</v>
      </c>
      <c r="R30" s="28" t="s">
        <v>26</v>
      </c>
      <c r="S30" s="28" t="s">
        <v>26</v>
      </c>
      <c r="T30" s="28" t="s">
        <v>26</v>
      </c>
      <c r="U30" s="28" t="s">
        <v>26</v>
      </c>
      <c r="V30" s="28" t="s">
        <v>26</v>
      </c>
    </row>
    <row r="31" spans="2:27" s="2" customFormat="1" x14ac:dyDescent="0.3">
      <c r="B31" s="18" t="s">
        <v>53</v>
      </c>
      <c r="C31" s="19"/>
      <c r="D31" s="19" t="e">
        <f>D$20-E31*F31*K31</f>
        <v>#DIV/0!</v>
      </c>
      <c r="E31" s="19">
        <v>0</v>
      </c>
      <c r="F31" s="20">
        <f>$C$3</f>
        <v>0.5</v>
      </c>
      <c r="G31" s="19">
        <f>C31*F31</f>
        <v>0</v>
      </c>
      <c r="H31" s="19">
        <f>G31*-$C$4</f>
        <v>0</v>
      </c>
      <c r="I31" s="19">
        <f>G31*-$C$5</f>
        <v>0</v>
      </c>
      <c r="J31" s="19">
        <f t="shared" ref="J31" si="13">SUM(G31:I31)</f>
        <v>0</v>
      </c>
      <c r="K31" s="21" t="e">
        <f>K20</f>
        <v>#DIV/0!</v>
      </c>
      <c r="L31" s="19">
        <v>0</v>
      </c>
      <c r="M31" s="19">
        <v>0</v>
      </c>
      <c r="N31" s="19">
        <f>SUM(J31,L31:M31)</f>
        <v>0</v>
      </c>
      <c r="O31" s="19">
        <v>0</v>
      </c>
      <c r="P31" s="19">
        <f>SUM(N31:O31)*$C$6</f>
        <v>0</v>
      </c>
      <c r="Q31" s="22" t="s">
        <v>26</v>
      </c>
      <c r="R31" s="22" t="s">
        <v>26</v>
      </c>
      <c r="S31" s="19" t="e">
        <f>(G31*K31-D31)*$C$6-S25</f>
        <v>#DIV/0!</v>
      </c>
      <c r="T31" s="22" t="s">
        <v>26</v>
      </c>
      <c r="U31" s="22" t="s">
        <v>26</v>
      </c>
      <c r="V31" s="15" t="s">
        <v>26</v>
      </c>
    </row>
    <row r="32" spans="2:27" s="2" customFormat="1" x14ac:dyDescent="0.3">
      <c r="B32" s="11" t="s">
        <v>42</v>
      </c>
      <c r="C32" s="12"/>
      <c r="D32" s="12" t="e">
        <f>D$30-E32*F32*K32</f>
        <v>#DIV/0!</v>
      </c>
      <c r="E32" s="12">
        <v>0</v>
      </c>
      <c r="F32" s="13">
        <f t="shared" si="8"/>
        <v>0.5</v>
      </c>
      <c r="G32" s="12">
        <f>C32*F32</f>
        <v>0</v>
      </c>
      <c r="H32" s="12">
        <f t="shared" ref="H32" si="14">G32*-$C$4</f>
        <v>0</v>
      </c>
      <c r="I32" s="12">
        <f t="shared" ref="I32" si="15">G32*-$C$5</f>
        <v>0</v>
      </c>
      <c r="J32" s="12">
        <f>SUM(G32:I32)</f>
        <v>0</v>
      </c>
      <c r="K32" s="14" t="e">
        <f>K20</f>
        <v>#DIV/0!</v>
      </c>
      <c r="L32" s="12">
        <v>0</v>
      </c>
      <c r="M32" s="12">
        <v>0</v>
      </c>
      <c r="N32" s="12">
        <f t="shared" ref="N32" si="16">SUM(J32,L32:M32)</f>
        <v>0</v>
      </c>
      <c r="O32" s="12">
        <v>0</v>
      </c>
      <c r="P32" s="12">
        <f>SUM(N32:O32)*$C$6</f>
        <v>0</v>
      </c>
      <c r="Q32" s="15" t="e">
        <f>(D79-T81)*C7</f>
        <v>#DIV/0!</v>
      </c>
      <c r="R32" s="15" t="e">
        <f>Q32-P32</f>
        <v>#DIV/0!</v>
      </c>
      <c r="S32" s="12" t="e">
        <f>(G32*K32-D32)*$C$6</f>
        <v>#DIV/0!</v>
      </c>
      <c r="T32" s="15" t="e">
        <f>T28+S28*$C$8</f>
        <v>#DIV/0!</v>
      </c>
      <c r="U32" s="15" t="e">
        <f>R32+S32+T32</f>
        <v>#DIV/0!</v>
      </c>
      <c r="V32" s="15" t="s">
        <v>26</v>
      </c>
    </row>
    <row r="33" spans="2:22" s="1" customFormat="1" x14ac:dyDescent="0.3">
      <c r="B33" s="1" t="s">
        <v>43</v>
      </c>
      <c r="C33" s="23" t="s">
        <v>26</v>
      </c>
      <c r="D33" s="23" t="s">
        <v>26</v>
      </c>
      <c r="E33" s="23" t="s">
        <v>26</v>
      </c>
      <c r="F33" s="24" t="s">
        <v>26</v>
      </c>
      <c r="G33" s="23" t="s">
        <v>26</v>
      </c>
      <c r="H33" s="23" t="s">
        <v>26</v>
      </c>
      <c r="I33" s="23" t="s">
        <v>26</v>
      </c>
      <c r="J33" s="23" t="s">
        <v>26</v>
      </c>
      <c r="K33" s="25" t="s">
        <v>26</v>
      </c>
      <c r="L33" s="23" t="s">
        <v>26</v>
      </c>
      <c r="M33" s="23" t="s">
        <v>26</v>
      </c>
      <c r="N33" s="23" t="s">
        <v>26</v>
      </c>
      <c r="O33" s="23" t="s">
        <v>26</v>
      </c>
      <c r="P33" s="23" t="s">
        <v>26</v>
      </c>
      <c r="Q33" s="23" t="s">
        <v>26</v>
      </c>
      <c r="R33" s="23" t="s">
        <v>26</v>
      </c>
      <c r="S33" s="23" t="s">
        <v>26</v>
      </c>
      <c r="T33" s="23" t="s">
        <v>26</v>
      </c>
      <c r="U33" s="23" t="e">
        <f>U32+S31</f>
        <v>#DIV/0!</v>
      </c>
      <c r="V33" s="23" t="e">
        <f>P32+U33</f>
        <v>#DIV/0!</v>
      </c>
    </row>
    <row r="34" spans="2:22" s="1" customFormat="1" x14ac:dyDescent="0.3">
      <c r="C34" s="23"/>
      <c r="D34" s="23"/>
      <c r="E34" s="23"/>
      <c r="F34" s="24"/>
      <c r="G34" s="23"/>
      <c r="H34" s="23"/>
      <c r="I34" s="23"/>
      <c r="J34" s="23"/>
      <c r="K34" s="2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2" customFormat="1" x14ac:dyDescent="0.3">
      <c r="Q35" s="3"/>
      <c r="T35" s="3"/>
      <c r="U35" s="3"/>
      <c r="V35" s="3"/>
    </row>
    <row r="36" spans="2:22" s="33" customFormat="1" x14ac:dyDescent="0.3">
      <c r="Q36" s="34"/>
      <c r="T36" s="34"/>
      <c r="U36" s="34"/>
      <c r="V36" s="34"/>
    </row>
    <row r="37" spans="2:22" s="33" customFormat="1" x14ac:dyDescent="0.3">
      <c r="B37" s="32" t="s">
        <v>32</v>
      </c>
      <c r="Q37" s="34"/>
      <c r="T37" s="34"/>
      <c r="U37" s="34"/>
      <c r="V37" s="34"/>
    </row>
    <row r="38" spans="2:22" s="33" customFormat="1" ht="57.6" x14ac:dyDescent="0.3">
      <c r="B38" s="35"/>
      <c r="C38" s="36" t="s">
        <v>0</v>
      </c>
      <c r="D38" s="36" t="s">
        <v>39</v>
      </c>
      <c r="E38" s="36" t="s">
        <v>27</v>
      </c>
      <c r="F38" s="36" t="s">
        <v>3</v>
      </c>
      <c r="G38" s="36" t="s">
        <v>7</v>
      </c>
      <c r="H38" s="36" t="s">
        <v>4</v>
      </c>
      <c r="I38" s="36" t="s">
        <v>5</v>
      </c>
      <c r="J38" s="36" t="s">
        <v>6</v>
      </c>
      <c r="K38" s="36" t="s">
        <v>15</v>
      </c>
      <c r="L38" s="36" t="s">
        <v>1</v>
      </c>
      <c r="M38" s="36" t="s">
        <v>8</v>
      </c>
      <c r="N38" s="36" t="s">
        <v>13</v>
      </c>
      <c r="O38" s="36" t="s">
        <v>25</v>
      </c>
      <c r="P38" s="36" t="s">
        <v>9</v>
      </c>
      <c r="Q38" s="36" t="s">
        <v>2</v>
      </c>
      <c r="R38" s="36" t="s">
        <v>37</v>
      </c>
      <c r="S38" s="36" t="s">
        <v>28</v>
      </c>
      <c r="T38" s="36" t="s">
        <v>29</v>
      </c>
      <c r="U38" s="36" t="s">
        <v>38</v>
      </c>
      <c r="V38" s="36" t="s">
        <v>24</v>
      </c>
    </row>
    <row r="39" spans="2:22" s="33" customFormat="1" x14ac:dyDescent="0.3">
      <c r="B39" s="37" t="s">
        <v>46</v>
      </c>
      <c r="C39" s="38"/>
      <c r="D39" s="39" t="e">
        <f>G39*K39</f>
        <v>#DIV/0!</v>
      </c>
      <c r="E39" s="39" t="s">
        <v>26</v>
      </c>
      <c r="F39" s="40">
        <f>$C$3</f>
        <v>0.5</v>
      </c>
      <c r="G39" s="38">
        <f>C39*F39</f>
        <v>0</v>
      </c>
      <c r="H39" s="39">
        <f>G39*-$D$4</f>
        <v>0</v>
      </c>
      <c r="I39" s="39">
        <v>0</v>
      </c>
      <c r="J39" s="38">
        <f>SUM(G39:I39)</f>
        <v>0</v>
      </c>
      <c r="K39" s="41" t="e">
        <f>K63</f>
        <v>#DIV/0!</v>
      </c>
      <c r="L39" s="39" t="s">
        <v>26</v>
      </c>
      <c r="M39" s="39" t="s">
        <v>26</v>
      </c>
      <c r="N39" s="39" t="s">
        <v>26</v>
      </c>
      <c r="O39" s="39" t="s">
        <v>26</v>
      </c>
      <c r="P39" s="39" t="s">
        <v>26</v>
      </c>
      <c r="Q39" s="39" t="s">
        <v>26</v>
      </c>
      <c r="R39" s="42" t="s">
        <v>26</v>
      </c>
      <c r="S39" s="42" t="s">
        <v>26</v>
      </c>
      <c r="T39" s="42" t="s">
        <v>26</v>
      </c>
      <c r="U39" s="42" t="s">
        <v>26</v>
      </c>
      <c r="V39" s="42" t="s">
        <v>26</v>
      </c>
    </row>
    <row r="40" spans="2:22" s="33" customFormat="1" x14ac:dyDescent="0.3">
      <c r="B40" s="43" t="s">
        <v>22</v>
      </c>
      <c r="C40" s="44"/>
      <c r="D40" s="44" t="e">
        <f>D$39-E40*K40*F40</f>
        <v>#DIV/0!</v>
      </c>
      <c r="E40" s="44">
        <v>0</v>
      </c>
      <c r="F40" s="45">
        <f>$C$3</f>
        <v>0.5</v>
      </c>
      <c r="G40" s="44">
        <f>C40*F40</f>
        <v>0</v>
      </c>
      <c r="H40" s="44">
        <f>G40*-$D$4</f>
        <v>0</v>
      </c>
      <c r="I40" s="44">
        <f>G40*-$C$5</f>
        <v>0</v>
      </c>
      <c r="J40" s="44">
        <f t="shared" ref="J40:J43" si="17">SUM(G40:I40)</f>
        <v>0</v>
      </c>
      <c r="K40" s="46" t="e">
        <f>$K$14</f>
        <v>#DIV/0!</v>
      </c>
      <c r="L40" s="44">
        <v>0</v>
      </c>
      <c r="M40" s="44">
        <v>0</v>
      </c>
      <c r="N40" s="44">
        <f t="shared" ref="N40:N43" si="18">SUM(J40,L40:M40)</f>
        <v>0</v>
      </c>
      <c r="O40" s="44">
        <v>0</v>
      </c>
      <c r="P40" s="44">
        <f>SUM(N40:O40)*$C$6</f>
        <v>0</v>
      </c>
      <c r="Q40" s="108" t="e">
        <f>D63*D7</f>
        <v>#DIV/0!</v>
      </c>
      <c r="R40" s="47" t="e">
        <f>Q40-P40</f>
        <v>#DIV/0!</v>
      </c>
      <c r="S40" s="47" t="e">
        <f>(G40*K40-D40)*$C$6</f>
        <v>#DIV/0!</v>
      </c>
      <c r="T40" s="48">
        <v>0</v>
      </c>
      <c r="U40" s="48" t="e">
        <f>R40+S40+T40</f>
        <v>#DIV/0!</v>
      </c>
      <c r="V40" s="49" t="e">
        <f>P40+U40</f>
        <v>#DIV/0!</v>
      </c>
    </row>
    <row r="41" spans="2:22" s="33" customFormat="1" x14ac:dyDescent="0.3">
      <c r="B41" s="43" t="s">
        <v>23</v>
      </c>
      <c r="C41" s="44"/>
      <c r="D41" s="44" t="e">
        <f>D$39-E41*F41*K41</f>
        <v>#DIV/0!</v>
      </c>
      <c r="E41" s="44">
        <v>0</v>
      </c>
      <c r="F41" s="45">
        <f>$C$3</f>
        <v>0.5</v>
      </c>
      <c r="G41" s="44">
        <f>C41*F41</f>
        <v>0</v>
      </c>
      <c r="H41" s="44">
        <f t="shared" ref="H41:H43" si="19">G41*-$D$4</f>
        <v>0</v>
      </c>
      <c r="I41" s="44">
        <f>G41*-$C$5</f>
        <v>0</v>
      </c>
      <c r="J41" s="44">
        <f t="shared" si="17"/>
        <v>0</v>
      </c>
      <c r="K41" s="46" t="e">
        <f>$K$14</f>
        <v>#DIV/0!</v>
      </c>
      <c r="L41" s="44">
        <v>0</v>
      </c>
      <c r="M41" s="44">
        <v>0</v>
      </c>
      <c r="N41" s="44">
        <f t="shared" si="18"/>
        <v>0</v>
      </c>
      <c r="O41" s="44">
        <v>0</v>
      </c>
      <c r="P41" s="44">
        <f>SUM(N41:O41)*$C$6</f>
        <v>0</v>
      </c>
      <c r="Q41" s="108" t="e">
        <f>$Q$40</f>
        <v>#DIV/0!</v>
      </c>
      <c r="R41" s="47" t="e">
        <f>Q41-P41</f>
        <v>#DIV/0!</v>
      </c>
      <c r="S41" s="47" t="e">
        <f>(G41*K41-D41)*$C$6</f>
        <v>#DIV/0!</v>
      </c>
      <c r="T41" s="48">
        <v>0</v>
      </c>
      <c r="U41" s="48" t="e">
        <f t="shared" ref="U41" si="20">R41+S41+T41</f>
        <v>#DIV/0!</v>
      </c>
      <c r="V41" s="49" t="e">
        <f t="shared" ref="V41" si="21">P41+U41</f>
        <v>#DIV/0!</v>
      </c>
    </row>
    <row r="42" spans="2:22" s="33" customFormat="1" x14ac:dyDescent="0.3">
      <c r="B42" s="50" t="s">
        <v>47</v>
      </c>
      <c r="C42" s="51"/>
      <c r="D42" s="51" t="e">
        <f>D$39-E42*F42*K42</f>
        <v>#DIV/0!</v>
      </c>
      <c r="E42" s="51">
        <v>0</v>
      </c>
      <c r="F42" s="52">
        <f t="shared" ref="F42:F50" si="22">$C$3</f>
        <v>0.5</v>
      </c>
      <c r="G42" s="51">
        <f>C42*F42</f>
        <v>0</v>
      </c>
      <c r="H42" s="51">
        <f>G42*-$D$4</f>
        <v>0</v>
      </c>
      <c r="I42" s="51">
        <f t="shared" ref="I42" si="23">G42*-$C$5</f>
        <v>0</v>
      </c>
      <c r="J42" s="51">
        <f>SUM(G42:I42)</f>
        <v>0</v>
      </c>
      <c r="K42" s="53" t="e">
        <f>$K$14</f>
        <v>#DIV/0!</v>
      </c>
      <c r="L42" s="51">
        <v>0</v>
      </c>
      <c r="M42" s="51">
        <v>0</v>
      </c>
      <c r="N42" s="51">
        <f>SUM(J42,L42:M42)</f>
        <v>0</v>
      </c>
      <c r="O42" s="51">
        <v>0</v>
      </c>
      <c r="P42" s="51">
        <f>SUM(N42:O42)*$C$6</f>
        <v>0</v>
      </c>
      <c r="Q42" s="109" t="s">
        <v>26</v>
      </c>
      <c r="R42" s="54" t="s">
        <v>26</v>
      </c>
      <c r="S42" s="55" t="e">
        <f>(G42*K42-D42)*$C$6-S40</f>
        <v>#DIV/0!</v>
      </c>
      <c r="T42" s="54" t="s">
        <v>26</v>
      </c>
      <c r="U42" s="54" t="s">
        <v>26</v>
      </c>
      <c r="V42" s="49" t="s">
        <v>26</v>
      </c>
    </row>
    <row r="43" spans="2:22" s="33" customFormat="1" x14ac:dyDescent="0.3">
      <c r="B43" s="43" t="s">
        <v>16</v>
      </c>
      <c r="C43" s="44"/>
      <c r="D43" s="44" t="e">
        <f>D$39-E43*F43*K43</f>
        <v>#DIV/0!</v>
      </c>
      <c r="E43" s="44">
        <v>0</v>
      </c>
      <c r="F43" s="45">
        <f>$C$3</f>
        <v>0.5</v>
      </c>
      <c r="G43" s="44">
        <f>C43*F43</f>
        <v>0</v>
      </c>
      <c r="H43" s="44">
        <f t="shared" si="19"/>
        <v>0</v>
      </c>
      <c r="I43" s="44">
        <f>G43*-$C$5</f>
        <v>0</v>
      </c>
      <c r="J43" s="44">
        <f t="shared" si="17"/>
        <v>0</v>
      </c>
      <c r="K43" s="46" t="e">
        <f>$K$14</f>
        <v>#DIV/0!</v>
      </c>
      <c r="L43" s="44">
        <v>0</v>
      </c>
      <c r="M43" s="44">
        <v>0</v>
      </c>
      <c r="N43" s="44">
        <f t="shared" si="18"/>
        <v>0</v>
      </c>
      <c r="O43" s="44">
        <v>0</v>
      </c>
      <c r="P43" s="44">
        <f>SUM(N43:O43)*$C$6</f>
        <v>0</v>
      </c>
      <c r="Q43" s="108" t="e">
        <f>$Q$40</f>
        <v>#DIV/0!</v>
      </c>
      <c r="R43" s="47" t="e">
        <f>Q43-P43</f>
        <v>#DIV/0!</v>
      </c>
      <c r="S43" s="47" t="e">
        <f>(G43*K43-D43)*$C$6</f>
        <v>#DIV/0!</v>
      </c>
      <c r="T43" s="48">
        <v>0</v>
      </c>
      <c r="U43" s="48" t="e">
        <f>R43+S43+T43</f>
        <v>#DIV/0!</v>
      </c>
      <c r="V43" s="49" t="s">
        <v>26</v>
      </c>
    </row>
    <row r="44" spans="2:22" s="33" customFormat="1" ht="15" thickBot="1" x14ac:dyDescent="0.35">
      <c r="B44" s="32" t="s">
        <v>19</v>
      </c>
      <c r="C44" s="56" t="s">
        <v>26</v>
      </c>
      <c r="D44" s="56" t="s">
        <v>26</v>
      </c>
      <c r="E44" s="56" t="s">
        <v>26</v>
      </c>
      <c r="F44" s="57" t="s">
        <v>26</v>
      </c>
      <c r="G44" s="56" t="s">
        <v>26</v>
      </c>
      <c r="H44" s="56" t="s">
        <v>26</v>
      </c>
      <c r="I44" s="56" t="s">
        <v>26</v>
      </c>
      <c r="J44" s="56" t="s">
        <v>26</v>
      </c>
      <c r="K44" s="58" t="s">
        <v>26</v>
      </c>
      <c r="L44" s="56" t="s">
        <v>26</v>
      </c>
      <c r="M44" s="56" t="s">
        <v>26</v>
      </c>
      <c r="N44" s="56" t="s">
        <v>26</v>
      </c>
      <c r="O44" s="56" t="s">
        <v>26</v>
      </c>
      <c r="P44" s="56" t="s">
        <v>26</v>
      </c>
      <c r="Q44" s="56" t="s">
        <v>26</v>
      </c>
      <c r="R44" s="59" t="s">
        <v>26</v>
      </c>
      <c r="S44" s="59" t="s">
        <v>26</v>
      </c>
      <c r="T44" s="59" t="s">
        <v>26</v>
      </c>
      <c r="U44" s="59" t="e">
        <f>U43+S42</f>
        <v>#DIV/0!</v>
      </c>
      <c r="V44" s="59" t="e">
        <f>P43+U44</f>
        <v>#DIV/0!</v>
      </c>
    </row>
    <row r="45" spans="2:22" s="33" customFormat="1" x14ac:dyDescent="0.3">
      <c r="B45" s="60" t="s">
        <v>48</v>
      </c>
      <c r="C45" s="61">
        <f>C43+$D$9</f>
        <v>-2000</v>
      </c>
      <c r="D45" s="62" t="e">
        <f>C45*K45*F45</f>
        <v>#DIV/0!</v>
      </c>
      <c r="E45" s="61">
        <v>0</v>
      </c>
      <c r="F45" s="63">
        <f>$C$3</f>
        <v>0.5</v>
      </c>
      <c r="G45" s="61">
        <f>C45*F45</f>
        <v>-1000</v>
      </c>
      <c r="H45" s="61">
        <f t="shared" ref="H45:H47" si="24">G45*-$D$4</f>
        <v>50</v>
      </c>
      <c r="I45" s="61">
        <f>G45*-$C$5</f>
        <v>0</v>
      </c>
      <c r="J45" s="61">
        <f>SUM(G45:I45)</f>
        <v>-950</v>
      </c>
      <c r="K45" s="64" t="e">
        <f>K69</f>
        <v>#DIV/0!</v>
      </c>
      <c r="L45" s="62" t="s">
        <v>26</v>
      </c>
      <c r="M45" s="62" t="s">
        <v>26</v>
      </c>
      <c r="N45" s="62" t="s">
        <v>26</v>
      </c>
      <c r="O45" s="62" t="s">
        <v>26</v>
      </c>
      <c r="P45" s="62" t="s">
        <v>26</v>
      </c>
      <c r="Q45" s="62" t="s">
        <v>26</v>
      </c>
      <c r="R45" s="62" t="s">
        <v>26</v>
      </c>
      <c r="S45" s="62" t="s">
        <v>26</v>
      </c>
      <c r="T45" s="62" t="s">
        <v>26</v>
      </c>
      <c r="U45" s="62" t="s">
        <v>26</v>
      </c>
      <c r="V45" s="62" t="s">
        <v>26</v>
      </c>
    </row>
    <row r="46" spans="2:22" s="33" customFormat="1" x14ac:dyDescent="0.3">
      <c r="B46" s="50" t="s">
        <v>49</v>
      </c>
      <c r="C46" s="51"/>
      <c r="D46" s="51" t="e">
        <f>D$39-E46*K46*F46</f>
        <v>#DIV/0!</v>
      </c>
      <c r="E46" s="51">
        <v>0</v>
      </c>
      <c r="F46" s="52">
        <f t="shared" si="22"/>
        <v>0.5</v>
      </c>
      <c r="G46" s="51">
        <f>C46*F46</f>
        <v>0</v>
      </c>
      <c r="H46" s="51">
        <f>G46*-$D$4</f>
        <v>0</v>
      </c>
      <c r="I46" s="51">
        <f>G46*-$C$5</f>
        <v>0</v>
      </c>
      <c r="J46" s="51">
        <f>SUM(G46:I46)</f>
        <v>0</v>
      </c>
      <c r="K46" s="53" t="e">
        <f>K39</f>
        <v>#DIV/0!</v>
      </c>
      <c r="L46" s="51">
        <v>0</v>
      </c>
      <c r="M46" s="51">
        <v>0</v>
      </c>
      <c r="N46" s="51">
        <f>SUM(J46,L46:M46)</f>
        <v>0</v>
      </c>
      <c r="O46" s="51">
        <v>0</v>
      </c>
      <c r="P46" s="51">
        <f>SUM(N46:O46)*$C$6</f>
        <v>0</v>
      </c>
      <c r="Q46" s="109" t="s">
        <v>26</v>
      </c>
      <c r="R46" s="54" t="s">
        <v>26</v>
      </c>
      <c r="S46" s="55" t="e">
        <f>(G46*K46-D46)*$C$6-S41</f>
        <v>#DIV/0!</v>
      </c>
      <c r="T46" s="54" t="s">
        <v>26</v>
      </c>
      <c r="U46" s="54" t="s">
        <v>26</v>
      </c>
      <c r="V46" s="48" t="s">
        <v>26</v>
      </c>
    </row>
    <row r="47" spans="2:22" s="33" customFormat="1" x14ac:dyDescent="0.3">
      <c r="B47" s="65" t="s">
        <v>17</v>
      </c>
      <c r="C47" s="47"/>
      <c r="D47" s="47" t="e">
        <f>D$45-E47*K47*F47</f>
        <v>#DIV/0!</v>
      </c>
      <c r="E47" s="47">
        <v>0</v>
      </c>
      <c r="F47" s="66">
        <f t="shared" si="22"/>
        <v>0.5</v>
      </c>
      <c r="G47" s="47">
        <f>C47*F47</f>
        <v>0</v>
      </c>
      <c r="H47" s="47">
        <f t="shared" si="24"/>
        <v>0</v>
      </c>
      <c r="I47" s="47">
        <f t="shared" ref="I47" si="25">G47*-$C$5</f>
        <v>0</v>
      </c>
      <c r="J47" s="47">
        <f t="shared" ref="J47" si="26">SUM(G47:I47)</f>
        <v>0</v>
      </c>
      <c r="K47" s="67" t="e">
        <f>K45</f>
        <v>#DIV/0!</v>
      </c>
      <c r="L47" s="47">
        <v>0</v>
      </c>
      <c r="M47" s="47">
        <v>0</v>
      </c>
      <c r="N47" s="47">
        <f t="shared" ref="N47" si="27">SUM(J47,L47:M47)</f>
        <v>0</v>
      </c>
      <c r="O47" s="47">
        <v>0</v>
      </c>
      <c r="P47" s="47">
        <f>SUM(N47:O47)*$C$6</f>
        <v>0</v>
      </c>
      <c r="Q47" s="48" t="e">
        <f>(D69-T71)*D7</f>
        <v>#DIV/0!</v>
      </c>
      <c r="R47" s="47" t="e">
        <f>Q47-P47</f>
        <v>#DIV/0!</v>
      </c>
      <c r="S47" s="47" t="e">
        <f>(G47*K47-D47)*$C$6</f>
        <v>#DIV/0!</v>
      </c>
      <c r="T47" s="48" t="e">
        <f>S43*$D$8</f>
        <v>#DIV/0!</v>
      </c>
      <c r="U47" s="48" t="e">
        <f>R47+S47+T47</f>
        <v>#DIV/0!</v>
      </c>
      <c r="V47" s="49" t="s">
        <v>26</v>
      </c>
    </row>
    <row r="48" spans="2:22" s="33" customFormat="1" x14ac:dyDescent="0.3">
      <c r="B48" s="32" t="s">
        <v>20</v>
      </c>
      <c r="C48" s="56"/>
      <c r="D48" s="56" t="s">
        <v>26</v>
      </c>
      <c r="E48" s="56" t="s">
        <v>26</v>
      </c>
      <c r="F48" s="57" t="s">
        <v>26</v>
      </c>
      <c r="G48" s="56" t="s">
        <v>26</v>
      </c>
      <c r="H48" s="56" t="s">
        <v>26</v>
      </c>
      <c r="I48" s="56" t="s">
        <v>26</v>
      </c>
      <c r="J48" s="56" t="s">
        <v>26</v>
      </c>
      <c r="K48" s="58" t="s">
        <v>26</v>
      </c>
      <c r="L48" s="56" t="s">
        <v>26</v>
      </c>
      <c r="M48" s="56" t="s">
        <v>26</v>
      </c>
      <c r="N48" s="56" t="s">
        <v>26</v>
      </c>
      <c r="O48" s="56" t="s">
        <v>26</v>
      </c>
      <c r="P48" s="56" t="s">
        <v>26</v>
      </c>
      <c r="Q48" s="56" t="s">
        <v>26</v>
      </c>
      <c r="R48" s="59" t="s">
        <v>26</v>
      </c>
      <c r="S48" s="59" t="s">
        <v>26</v>
      </c>
      <c r="T48" s="59" t="s">
        <v>26</v>
      </c>
      <c r="U48" s="59" t="e">
        <f>U47+S46</f>
        <v>#DIV/0!</v>
      </c>
      <c r="V48" s="59" t="e">
        <f>P47+U48</f>
        <v>#DIV/0!</v>
      </c>
    </row>
    <row r="49" spans="2:25" s="33" customFormat="1" x14ac:dyDescent="0.3">
      <c r="B49" s="50" t="s">
        <v>51</v>
      </c>
      <c r="C49" s="51"/>
      <c r="D49" s="51" t="e">
        <f>D$39-E49*F49*K49</f>
        <v>#DIV/0!</v>
      </c>
      <c r="E49" s="51">
        <v>0</v>
      </c>
      <c r="F49" s="52">
        <f>$C$3</f>
        <v>0.5</v>
      </c>
      <c r="G49" s="51">
        <f>C49*F49</f>
        <v>0</v>
      </c>
      <c r="H49" s="51">
        <f>G49*-$D$4</f>
        <v>0</v>
      </c>
      <c r="I49" s="51">
        <f>G49*-$C$5</f>
        <v>0</v>
      </c>
      <c r="J49" s="51">
        <f>SUM(G49:I49)</f>
        <v>0</v>
      </c>
      <c r="K49" s="53" t="e">
        <f>K39</f>
        <v>#DIV/0!</v>
      </c>
      <c r="L49" s="51">
        <v>0</v>
      </c>
      <c r="M49" s="51">
        <v>0</v>
      </c>
      <c r="N49" s="51">
        <f>SUM(J49,L49:M49)</f>
        <v>0</v>
      </c>
      <c r="O49" s="51">
        <v>0</v>
      </c>
      <c r="P49" s="51">
        <f>SUM(N49:O49)*$C$6</f>
        <v>0</v>
      </c>
      <c r="Q49" s="109" t="s">
        <v>26</v>
      </c>
      <c r="R49" s="54" t="s">
        <v>26</v>
      </c>
      <c r="S49" s="55" t="e">
        <f>(G49*K49-D49)*$C$6-S43</f>
        <v>#DIV/0!</v>
      </c>
      <c r="T49" s="54" t="s">
        <v>26</v>
      </c>
      <c r="U49" s="54" t="s">
        <v>26</v>
      </c>
      <c r="V49" s="48" t="s">
        <v>26</v>
      </c>
    </row>
    <row r="50" spans="2:25" s="33" customFormat="1" x14ac:dyDescent="0.3">
      <c r="B50" s="43" t="s">
        <v>18</v>
      </c>
      <c r="C50" s="44"/>
      <c r="D50" s="47" t="e">
        <f>D$45-E50*F50*K50</f>
        <v>#DIV/0!</v>
      </c>
      <c r="E50" s="44">
        <v>0</v>
      </c>
      <c r="F50" s="45">
        <f t="shared" si="22"/>
        <v>0.5</v>
      </c>
      <c r="G50" s="44">
        <f>C50*F50</f>
        <v>0</v>
      </c>
      <c r="H50" s="44">
        <f t="shared" ref="H50" si="28">G50*-$D$4</f>
        <v>0</v>
      </c>
      <c r="I50" s="44">
        <f t="shared" ref="I50" si="29">G50*-$C$5</f>
        <v>0</v>
      </c>
      <c r="J50" s="44">
        <f t="shared" ref="J50" si="30">SUM(G50:I50)</f>
        <v>0</v>
      </c>
      <c r="K50" s="46" t="e">
        <f>K45</f>
        <v>#DIV/0!</v>
      </c>
      <c r="L50" s="44">
        <v>0</v>
      </c>
      <c r="M50" s="44">
        <v>0</v>
      </c>
      <c r="N50" s="44">
        <f t="shared" ref="N50" si="31">SUM(J50,L50:M50)</f>
        <v>0</v>
      </c>
      <c r="O50" s="44">
        <v>0</v>
      </c>
      <c r="P50" s="44">
        <f>SUM(N50:O50)*$C$6</f>
        <v>0</v>
      </c>
      <c r="Q50" s="108" t="e">
        <f>Q47</f>
        <v>#DIV/0!</v>
      </c>
      <c r="R50" s="48" t="e">
        <f>Q50-P50</f>
        <v>#DIV/0!</v>
      </c>
      <c r="S50" s="47" t="e">
        <f>(G50*K50-D50)*$C$6</f>
        <v>#DIV/0!</v>
      </c>
      <c r="T50" s="48" t="e">
        <f>T47</f>
        <v>#DIV/0!</v>
      </c>
      <c r="U50" s="48" t="e">
        <f>R50+S50+T50</f>
        <v>#DIV/0!</v>
      </c>
      <c r="V50" s="48" t="s">
        <v>26</v>
      </c>
    </row>
    <row r="51" spans="2:25" s="33" customFormat="1" x14ac:dyDescent="0.3">
      <c r="B51" s="32" t="s">
        <v>21</v>
      </c>
      <c r="C51" s="56"/>
      <c r="D51" s="56" t="s">
        <v>26</v>
      </c>
      <c r="E51" s="56" t="s">
        <v>26</v>
      </c>
      <c r="F51" s="57" t="s">
        <v>26</v>
      </c>
      <c r="G51" s="56" t="s">
        <v>26</v>
      </c>
      <c r="H51" s="56" t="s">
        <v>26</v>
      </c>
      <c r="I51" s="56" t="s">
        <v>26</v>
      </c>
      <c r="J51" s="56" t="s">
        <v>26</v>
      </c>
      <c r="K51" s="58" t="s">
        <v>26</v>
      </c>
      <c r="L51" s="56" t="s">
        <v>26</v>
      </c>
      <c r="M51" s="56" t="s">
        <v>26</v>
      </c>
      <c r="N51" s="56" t="s">
        <v>26</v>
      </c>
      <c r="O51" s="56" t="s">
        <v>26</v>
      </c>
      <c r="P51" s="56" t="s">
        <v>26</v>
      </c>
      <c r="Q51" s="56" t="s">
        <v>26</v>
      </c>
      <c r="R51" s="59" t="s">
        <v>26</v>
      </c>
      <c r="S51" s="59" t="s">
        <v>26</v>
      </c>
      <c r="T51" s="59" t="s">
        <v>26</v>
      </c>
      <c r="U51" s="59" t="e">
        <f>U50+S49</f>
        <v>#DIV/0!</v>
      </c>
      <c r="V51" s="59" t="e">
        <f>P50+U51</f>
        <v>#DIV/0!</v>
      </c>
    </row>
    <row r="52" spans="2:25" s="33" customFormat="1" x14ac:dyDescent="0.3">
      <c r="B52" s="50" t="s">
        <v>52</v>
      </c>
      <c r="C52" s="55"/>
      <c r="D52" s="55" t="e">
        <f>D$45-E52*F52*K52</f>
        <v>#DIV/0!</v>
      </c>
      <c r="E52" s="55">
        <v>0</v>
      </c>
      <c r="F52" s="112">
        <f>$C$3</f>
        <v>0.5</v>
      </c>
      <c r="G52" s="55">
        <f>C52*F52</f>
        <v>0</v>
      </c>
      <c r="H52" s="55">
        <f>G52*-$C$4</f>
        <v>0</v>
      </c>
      <c r="I52" s="55">
        <f>G52*-$C$5</f>
        <v>0</v>
      </c>
      <c r="J52" s="55">
        <f>SUM(G52:I52)</f>
        <v>0</v>
      </c>
      <c r="K52" s="113" t="e">
        <f>K43</f>
        <v>#DIV/0!</v>
      </c>
      <c r="L52" s="55">
        <v>0</v>
      </c>
      <c r="M52" s="55">
        <v>0</v>
      </c>
      <c r="N52" s="55">
        <f>SUM(J52,L52:M52)</f>
        <v>0</v>
      </c>
      <c r="O52" s="55">
        <v>0</v>
      </c>
      <c r="P52" s="55">
        <f>SUM(N52:O52)*$C$6</f>
        <v>0</v>
      </c>
      <c r="Q52" s="54" t="s">
        <v>26</v>
      </c>
      <c r="R52" s="54" t="s">
        <v>26</v>
      </c>
      <c r="S52" s="55" t="e">
        <f>(G52*K52-D52)*$C$6-S47</f>
        <v>#DIV/0!</v>
      </c>
      <c r="T52" s="54" t="s">
        <v>26</v>
      </c>
      <c r="U52" s="54" t="s">
        <v>26</v>
      </c>
      <c r="V52" s="48" t="s">
        <v>26</v>
      </c>
    </row>
    <row r="53" spans="2:25" s="33" customFormat="1" x14ac:dyDescent="0.3">
      <c r="B53" s="43" t="s">
        <v>40</v>
      </c>
      <c r="C53" s="47"/>
      <c r="D53" s="47" t="e">
        <f>D$45-E53*F53*K53</f>
        <v>#DIV/0!</v>
      </c>
      <c r="E53" s="47">
        <v>0</v>
      </c>
      <c r="F53" s="66">
        <f t="shared" ref="F53:F57" si="32">$C$3</f>
        <v>0.5</v>
      </c>
      <c r="G53" s="47">
        <f>C53*F53</f>
        <v>0</v>
      </c>
      <c r="H53" s="47">
        <f t="shared" ref="H53" si="33">G53*-$C$4</f>
        <v>0</v>
      </c>
      <c r="I53" s="47">
        <f t="shared" ref="I53" si="34">G53*-$C$5</f>
        <v>0</v>
      </c>
      <c r="J53" s="47">
        <f t="shared" ref="J53" si="35">SUM(G53:I53)</f>
        <v>0</v>
      </c>
      <c r="K53" s="67" t="e">
        <f>K45</f>
        <v>#DIV/0!</v>
      </c>
      <c r="L53" s="47">
        <v>0</v>
      </c>
      <c r="M53" s="47">
        <v>0</v>
      </c>
      <c r="N53" s="47">
        <f t="shared" ref="N53" si="36">SUM(J53,L53:M53)</f>
        <v>0</v>
      </c>
      <c r="O53" s="47">
        <v>0</v>
      </c>
      <c r="P53" s="47">
        <f>SUM(N53:O53)*$C$6</f>
        <v>0</v>
      </c>
      <c r="Q53" s="48" t="e">
        <f>Q47</f>
        <v>#DIV/0!</v>
      </c>
      <c r="R53" s="48" t="e">
        <f>Q53-P53</f>
        <v>#DIV/0!</v>
      </c>
      <c r="S53" s="47" t="e">
        <f>(G53*K53-D53)*$C$6</f>
        <v>#DIV/0!</v>
      </c>
      <c r="T53" s="48" t="e">
        <f>T47</f>
        <v>#DIV/0!</v>
      </c>
      <c r="U53" s="48" t="e">
        <f>R53+S53+T53</f>
        <v>#DIV/0!</v>
      </c>
      <c r="V53" s="48" t="s">
        <v>26</v>
      </c>
    </row>
    <row r="54" spans="2:25" s="32" customFormat="1" ht="15" thickBot="1" x14ac:dyDescent="0.35">
      <c r="B54" s="32" t="s">
        <v>41</v>
      </c>
      <c r="C54" s="59" t="s">
        <v>26</v>
      </c>
      <c r="D54" s="59" t="s">
        <v>26</v>
      </c>
      <c r="E54" s="59" t="s">
        <v>26</v>
      </c>
      <c r="F54" s="114" t="s">
        <v>26</v>
      </c>
      <c r="G54" s="59" t="s">
        <v>26</v>
      </c>
      <c r="H54" s="59" t="s">
        <v>26</v>
      </c>
      <c r="I54" s="59" t="s">
        <v>26</v>
      </c>
      <c r="J54" s="59" t="s">
        <v>26</v>
      </c>
      <c r="K54" s="115" t="s">
        <v>26</v>
      </c>
      <c r="L54" s="59" t="s">
        <v>26</v>
      </c>
      <c r="M54" s="59" t="s">
        <v>26</v>
      </c>
      <c r="N54" s="59" t="s">
        <v>26</v>
      </c>
      <c r="O54" s="59" t="s">
        <v>26</v>
      </c>
      <c r="P54" s="59" t="s">
        <v>26</v>
      </c>
      <c r="Q54" s="59" t="s">
        <v>26</v>
      </c>
      <c r="R54" s="59" t="s">
        <v>26</v>
      </c>
      <c r="S54" s="59" t="s">
        <v>26</v>
      </c>
      <c r="T54" s="59" t="s">
        <v>26</v>
      </c>
      <c r="U54" s="59" t="e">
        <f>U53+S52</f>
        <v>#DIV/0!</v>
      </c>
      <c r="V54" s="59" t="e">
        <f>P53+U54</f>
        <v>#DIV/0!</v>
      </c>
    </row>
    <row r="55" spans="2:25" s="33" customFormat="1" x14ac:dyDescent="0.3">
      <c r="B55" s="60" t="s">
        <v>50</v>
      </c>
      <c r="C55" s="61">
        <f>C53+$D$9</f>
        <v>-2000</v>
      </c>
      <c r="D55" s="62" t="e">
        <f>C55*K55*F55</f>
        <v>#DIV/0!</v>
      </c>
      <c r="E55" s="61">
        <v>0</v>
      </c>
      <c r="F55" s="63">
        <f>$C$3</f>
        <v>0.5</v>
      </c>
      <c r="G55" s="61">
        <f>C55*F55</f>
        <v>-1000</v>
      </c>
      <c r="H55" s="61">
        <f>G55*-$C$4</f>
        <v>50</v>
      </c>
      <c r="I55" s="61">
        <f>G55*-$C$5</f>
        <v>0</v>
      </c>
      <c r="J55" s="61">
        <f>SUM(G55:I55)</f>
        <v>-950</v>
      </c>
      <c r="K55" s="64" t="e">
        <f>K79</f>
        <v>#DIV/0!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5" s="33" customFormat="1" x14ac:dyDescent="0.3">
      <c r="B56" s="50" t="s">
        <v>53</v>
      </c>
      <c r="C56" s="55"/>
      <c r="D56" s="55" t="e">
        <f>D$45-E56*F56*K56</f>
        <v>#DIV/0!</v>
      </c>
      <c r="E56" s="55">
        <v>0</v>
      </c>
      <c r="F56" s="112">
        <f>$C$3</f>
        <v>0.5</v>
      </c>
      <c r="G56" s="55">
        <f>C56*F56</f>
        <v>0</v>
      </c>
      <c r="H56" s="55">
        <f>G56*-$C$4</f>
        <v>0</v>
      </c>
      <c r="I56" s="55">
        <f>G56*-$C$5</f>
        <v>0</v>
      </c>
      <c r="J56" s="55">
        <f>SUM(G56:I56)</f>
        <v>0</v>
      </c>
      <c r="K56" s="113" t="e">
        <f>K45</f>
        <v>#DIV/0!</v>
      </c>
      <c r="L56" s="55">
        <v>0</v>
      </c>
      <c r="M56" s="55">
        <v>0</v>
      </c>
      <c r="N56" s="55">
        <f>SUM(J56,L56:M56)</f>
        <v>0</v>
      </c>
      <c r="O56" s="55">
        <v>0</v>
      </c>
      <c r="P56" s="55">
        <f>SUM(N56:O56)*$C$6</f>
        <v>0</v>
      </c>
      <c r="Q56" s="54" t="s">
        <v>26</v>
      </c>
      <c r="R56" s="54" t="s">
        <v>26</v>
      </c>
      <c r="S56" s="55" t="e">
        <f>(G56*K56-D56)*$C$6-S50</f>
        <v>#DIV/0!</v>
      </c>
      <c r="T56" s="54" t="s">
        <v>26</v>
      </c>
      <c r="U56" s="54" t="s">
        <v>26</v>
      </c>
      <c r="V56" s="48" t="s">
        <v>26</v>
      </c>
    </row>
    <row r="57" spans="2:25" s="33" customFormat="1" x14ac:dyDescent="0.3">
      <c r="B57" s="43" t="s">
        <v>42</v>
      </c>
      <c r="C57" s="47"/>
      <c r="D57" s="47" t="e">
        <f>D$55-E57*K57*F57</f>
        <v>#DIV/0!</v>
      </c>
      <c r="E57" s="47">
        <v>0</v>
      </c>
      <c r="F57" s="66">
        <f t="shared" si="32"/>
        <v>0.5</v>
      </c>
      <c r="G57" s="47">
        <f>C57*F57</f>
        <v>0</v>
      </c>
      <c r="H57" s="47">
        <f t="shared" ref="H57" si="37">G57*-$C$4</f>
        <v>0</v>
      </c>
      <c r="I57" s="47">
        <f t="shared" ref="I57" si="38">G57*-$C$5</f>
        <v>0</v>
      </c>
      <c r="J57" s="47">
        <f t="shared" ref="J57" si="39">SUM(G57:I57)</f>
        <v>0</v>
      </c>
      <c r="K57" s="67" t="e">
        <f>K45</f>
        <v>#DIV/0!</v>
      </c>
      <c r="L57" s="47">
        <v>0</v>
      </c>
      <c r="M57" s="47">
        <v>0</v>
      </c>
      <c r="N57" s="47">
        <f t="shared" ref="N57" si="40">SUM(J57,L57:M57)</f>
        <v>0</v>
      </c>
      <c r="O57" s="47">
        <v>0</v>
      </c>
      <c r="P57" s="47">
        <f>SUM(N57:O57)*$C$6</f>
        <v>0</v>
      </c>
      <c r="Q57" s="48" t="e">
        <f>(D79-T81)*D7</f>
        <v>#DIV/0!</v>
      </c>
      <c r="R57" s="48" t="e">
        <f>Q57-P57</f>
        <v>#DIV/0!</v>
      </c>
      <c r="S57" s="47" t="e">
        <f>(G57*K57-D57)*$C$6</f>
        <v>#DIV/0!</v>
      </c>
      <c r="T57" s="48" t="e">
        <f>T53+S53*D8</f>
        <v>#DIV/0!</v>
      </c>
      <c r="U57" s="48" t="e">
        <f>R57+S57+T57</f>
        <v>#DIV/0!</v>
      </c>
      <c r="V57" s="48" t="s">
        <v>26</v>
      </c>
      <c r="Y57" s="137"/>
    </row>
    <row r="58" spans="2:25" s="32" customFormat="1" x14ac:dyDescent="0.3">
      <c r="B58" s="32" t="s">
        <v>43</v>
      </c>
      <c r="C58" s="59" t="s">
        <v>26</v>
      </c>
      <c r="D58" s="59" t="s">
        <v>26</v>
      </c>
      <c r="E58" s="59" t="s">
        <v>26</v>
      </c>
      <c r="F58" s="114" t="s">
        <v>26</v>
      </c>
      <c r="G58" s="59" t="s">
        <v>26</v>
      </c>
      <c r="H58" s="59" t="s">
        <v>26</v>
      </c>
      <c r="I58" s="59" t="s">
        <v>26</v>
      </c>
      <c r="J58" s="59" t="s">
        <v>26</v>
      </c>
      <c r="K58" s="115" t="s">
        <v>26</v>
      </c>
      <c r="L58" s="59" t="s">
        <v>26</v>
      </c>
      <c r="M58" s="59" t="s">
        <v>26</v>
      </c>
      <c r="N58" s="59" t="s">
        <v>26</v>
      </c>
      <c r="O58" s="59" t="s">
        <v>26</v>
      </c>
      <c r="P58" s="59" t="s">
        <v>26</v>
      </c>
      <c r="Q58" s="59" t="s">
        <v>26</v>
      </c>
      <c r="R58" s="59" t="s">
        <v>26</v>
      </c>
      <c r="S58" s="59" t="s">
        <v>26</v>
      </c>
      <c r="T58" s="59" t="s">
        <v>26</v>
      </c>
      <c r="U58" s="59" t="e">
        <f>U57+S56</f>
        <v>#DIV/0!</v>
      </c>
      <c r="V58" s="59" t="e">
        <f>P57+U58</f>
        <v>#DIV/0!</v>
      </c>
    </row>
    <row r="59" spans="2:25" s="33" customFormat="1" x14ac:dyDescent="0.3">
      <c r="Q59" s="34"/>
      <c r="T59" s="34"/>
      <c r="U59" s="34"/>
      <c r="V59" s="34"/>
    </row>
    <row r="60" spans="2:25" s="69" customFormat="1" x14ac:dyDescent="0.3">
      <c r="Q60" s="70"/>
      <c r="T60" s="70"/>
      <c r="U60" s="70"/>
      <c r="V60" s="70"/>
    </row>
    <row r="61" spans="2:25" s="69" customFormat="1" x14ac:dyDescent="0.3">
      <c r="B61" s="68" t="s">
        <v>33</v>
      </c>
      <c r="Q61" s="70"/>
      <c r="T61" s="70"/>
      <c r="U61" s="70"/>
      <c r="V61" s="70"/>
    </row>
    <row r="62" spans="2:25" s="69" customFormat="1" ht="57.6" x14ac:dyDescent="0.3">
      <c r="B62" s="71"/>
      <c r="C62" s="72" t="s">
        <v>0</v>
      </c>
      <c r="D62" s="72" t="s">
        <v>39</v>
      </c>
      <c r="E62" s="72" t="s">
        <v>27</v>
      </c>
      <c r="F62" s="72" t="s">
        <v>3</v>
      </c>
      <c r="G62" s="72" t="s">
        <v>7</v>
      </c>
      <c r="H62" s="72" t="s">
        <v>4</v>
      </c>
      <c r="I62" s="72" t="s">
        <v>5</v>
      </c>
      <c r="J62" s="72" t="s">
        <v>6</v>
      </c>
      <c r="K62" s="72" t="s">
        <v>15</v>
      </c>
      <c r="L62" s="72" t="s">
        <v>1</v>
      </c>
      <c r="M62" s="72" t="s">
        <v>8</v>
      </c>
      <c r="N62" s="72" t="s">
        <v>13</v>
      </c>
      <c r="O62" s="72" t="s">
        <v>25</v>
      </c>
      <c r="P62" s="72" t="s">
        <v>9</v>
      </c>
      <c r="Q62" s="72" t="s">
        <v>2</v>
      </c>
      <c r="R62" s="72" t="s">
        <v>37</v>
      </c>
      <c r="S62" s="72" t="s">
        <v>28</v>
      </c>
      <c r="T62" s="72" t="s">
        <v>29</v>
      </c>
      <c r="U62" s="72" t="s">
        <v>38</v>
      </c>
      <c r="V62" s="72" t="s">
        <v>24</v>
      </c>
    </row>
    <row r="63" spans="2:25" s="69" customFormat="1" x14ac:dyDescent="0.3">
      <c r="B63" s="73" t="s">
        <v>46</v>
      </c>
      <c r="C63" s="74">
        <f>C39+C14</f>
        <v>0</v>
      </c>
      <c r="D63" s="75" t="e">
        <f>G63*K63</f>
        <v>#DIV/0!</v>
      </c>
      <c r="E63" s="75" t="s">
        <v>26</v>
      </c>
      <c r="F63" s="76">
        <f>$C$3</f>
        <v>0.5</v>
      </c>
      <c r="G63" s="74">
        <f>C63*F63</f>
        <v>0</v>
      </c>
      <c r="H63" s="75">
        <f>H14+H39</f>
        <v>-250</v>
      </c>
      <c r="I63" s="75">
        <v>0</v>
      </c>
      <c r="J63" s="74">
        <f>SUM(G63:I63)</f>
        <v>-250</v>
      </c>
      <c r="K63" s="77" t="e">
        <f>J63/G63</f>
        <v>#DIV/0!</v>
      </c>
      <c r="L63" s="75" t="s">
        <v>26</v>
      </c>
      <c r="M63" s="75" t="s">
        <v>26</v>
      </c>
      <c r="N63" s="75" t="s">
        <v>26</v>
      </c>
      <c r="O63" s="75" t="s">
        <v>26</v>
      </c>
      <c r="P63" s="75" t="s">
        <v>26</v>
      </c>
      <c r="Q63" s="75" t="s">
        <v>26</v>
      </c>
      <c r="R63" s="78" t="s">
        <v>26</v>
      </c>
      <c r="S63" s="78" t="s">
        <v>26</v>
      </c>
      <c r="T63" s="78" t="s">
        <v>26</v>
      </c>
      <c r="U63" s="78" t="s">
        <v>26</v>
      </c>
      <c r="V63" s="78" t="s">
        <v>26</v>
      </c>
    </row>
    <row r="64" spans="2:25" s="69" customFormat="1" x14ac:dyDescent="0.3">
      <c r="B64" s="79" t="s">
        <v>22</v>
      </c>
      <c r="C64" s="80">
        <f>C40+C15</f>
        <v>0</v>
      </c>
      <c r="D64" s="80" t="e">
        <f>D$63-E64*K64*F64</f>
        <v>#DIV/0!</v>
      </c>
      <c r="E64" s="80">
        <v>0</v>
      </c>
      <c r="F64" s="81">
        <f>$C$3</f>
        <v>0.5</v>
      </c>
      <c r="G64" s="80">
        <f>C64*F64</f>
        <v>0</v>
      </c>
      <c r="H64" s="80">
        <f>G64*-$C$4</f>
        <v>0</v>
      </c>
      <c r="I64" s="80">
        <f>G64*-$C$5</f>
        <v>0</v>
      </c>
      <c r="J64" s="80">
        <f t="shared" ref="J64:J67" si="41">SUM(G64:I64)</f>
        <v>0</v>
      </c>
      <c r="K64" s="82" t="e">
        <f>$K$14</f>
        <v>#DIV/0!</v>
      </c>
      <c r="L64" s="80">
        <v>0</v>
      </c>
      <c r="M64" s="80">
        <v>0</v>
      </c>
      <c r="N64" s="80">
        <f t="shared" ref="N64:N67" si="42">SUM(J64,L64:M64)</f>
        <v>0</v>
      </c>
      <c r="O64" s="80">
        <v>0</v>
      </c>
      <c r="P64" s="80">
        <f>SUM(N64:O64)*$C$6</f>
        <v>0</v>
      </c>
      <c r="Q64" s="110" t="e">
        <f>Q15+Q40</f>
        <v>#DIV/0!</v>
      </c>
      <c r="R64" s="83" t="e">
        <f>Q64-P64</f>
        <v>#DIV/0!</v>
      </c>
      <c r="S64" s="83" t="e">
        <f>(G64*K64-D64)*$C$6</f>
        <v>#DIV/0!</v>
      </c>
      <c r="T64" s="84">
        <v>0</v>
      </c>
      <c r="U64" s="84" t="e">
        <f>R64+S64+T64</f>
        <v>#DIV/0!</v>
      </c>
      <c r="V64" s="85" t="e">
        <f>P64+U64</f>
        <v>#DIV/0!</v>
      </c>
    </row>
    <row r="65" spans="2:26" s="69" customFormat="1" x14ac:dyDescent="0.3">
      <c r="B65" s="79" t="s">
        <v>23</v>
      </c>
      <c r="C65" s="80">
        <f>C41+C16</f>
        <v>0</v>
      </c>
      <c r="D65" s="80" t="e">
        <f>D$63-E65*F65*K65</f>
        <v>#DIV/0!</v>
      </c>
      <c r="E65" s="80">
        <v>0</v>
      </c>
      <c r="F65" s="81">
        <f>$C$3</f>
        <v>0.5</v>
      </c>
      <c r="G65" s="80">
        <f>C65*F65</f>
        <v>0</v>
      </c>
      <c r="H65" s="80">
        <f>G65*-$C$4</f>
        <v>0</v>
      </c>
      <c r="I65" s="80">
        <f>G65*-$C$5</f>
        <v>0</v>
      </c>
      <c r="J65" s="80">
        <f t="shared" si="41"/>
        <v>0</v>
      </c>
      <c r="K65" s="82" t="e">
        <f>$K$14</f>
        <v>#DIV/0!</v>
      </c>
      <c r="L65" s="80">
        <v>0</v>
      </c>
      <c r="M65" s="80">
        <v>0</v>
      </c>
      <c r="N65" s="80">
        <f t="shared" si="42"/>
        <v>0</v>
      </c>
      <c r="O65" s="80">
        <v>0</v>
      </c>
      <c r="P65" s="80">
        <f>SUM(N65:O65)*$C$6</f>
        <v>0</v>
      </c>
      <c r="Q65" s="110" t="e">
        <f>Q16+Q41</f>
        <v>#DIV/0!</v>
      </c>
      <c r="R65" s="83" t="e">
        <f>Q65-P65</f>
        <v>#DIV/0!</v>
      </c>
      <c r="S65" s="83" t="e">
        <f>(G65*K65-D65)*$C$6</f>
        <v>#DIV/0!</v>
      </c>
      <c r="T65" s="84">
        <v>0</v>
      </c>
      <c r="U65" s="84" t="e">
        <f>R65+S65+T65</f>
        <v>#DIV/0!</v>
      </c>
      <c r="V65" s="85" t="e">
        <f t="shared" ref="V65" si="43">P65+U65</f>
        <v>#DIV/0!</v>
      </c>
    </row>
    <row r="66" spans="2:26" s="69" customFormat="1" x14ac:dyDescent="0.3">
      <c r="B66" s="86" t="s">
        <v>47</v>
      </c>
      <c r="C66" s="87">
        <f>C42+C17</f>
        <v>0</v>
      </c>
      <c r="D66" s="87" t="e">
        <f>D$63-E66*F66*K66</f>
        <v>#DIV/0!</v>
      </c>
      <c r="E66" s="87">
        <v>0</v>
      </c>
      <c r="F66" s="88">
        <f t="shared" ref="F66:F74" si="44">$C$3</f>
        <v>0.5</v>
      </c>
      <c r="G66" s="87">
        <f>C66*F66</f>
        <v>0</v>
      </c>
      <c r="H66" s="87">
        <f t="shared" ref="H66" si="45">G66*-$C$4</f>
        <v>0</v>
      </c>
      <c r="I66" s="87">
        <f t="shared" ref="I66" si="46">G66*-$C$5</f>
        <v>0</v>
      </c>
      <c r="J66" s="87">
        <f>SUM(G66:I66)</f>
        <v>0</v>
      </c>
      <c r="K66" s="89" t="e">
        <f>$K$14</f>
        <v>#DIV/0!</v>
      </c>
      <c r="L66" s="87">
        <v>0</v>
      </c>
      <c r="M66" s="87">
        <v>0</v>
      </c>
      <c r="N66" s="87">
        <f>SUM(J66,L66:M66)</f>
        <v>0</v>
      </c>
      <c r="O66" s="87">
        <v>0</v>
      </c>
      <c r="P66" s="87">
        <f>SUM(N66:O66)*$C$6</f>
        <v>0</v>
      </c>
      <c r="Q66" s="111" t="s">
        <v>26</v>
      </c>
      <c r="R66" s="90" t="s">
        <v>26</v>
      </c>
      <c r="S66" s="91" t="e">
        <f>(G66*K66-D66)*$C$6-S64</f>
        <v>#DIV/0!</v>
      </c>
      <c r="T66" s="90" t="s">
        <v>26</v>
      </c>
      <c r="U66" s="90" t="s">
        <v>26</v>
      </c>
      <c r="V66" s="85" t="s">
        <v>26</v>
      </c>
    </row>
    <row r="67" spans="2:26" s="69" customFormat="1" x14ac:dyDescent="0.3">
      <c r="B67" s="79" t="s">
        <v>16</v>
      </c>
      <c r="C67" s="80">
        <f>C43+C18</f>
        <v>0</v>
      </c>
      <c r="D67" s="80" t="e">
        <f>D$63-E67*F67*K67</f>
        <v>#DIV/0!</v>
      </c>
      <c r="E67" s="80">
        <v>0</v>
      </c>
      <c r="F67" s="81">
        <f>$C$3</f>
        <v>0.5</v>
      </c>
      <c r="G67" s="80">
        <f>C67*F67</f>
        <v>0</v>
      </c>
      <c r="H67" s="80">
        <f>G67*-$C$4</f>
        <v>0</v>
      </c>
      <c r="I67" s="80">
        <f>G67*-$C$5</f>
        <v>0</v>
      </c>
      <c r="J67" s="80">
        <f t="shared" si="41"/>
        <v>0</v>
      </c>
      <c r="K67" s="82" t="e">
        <f>$K$14</f>
        <v>#DIV/0!</v>
      </c>
      <c r="L67" s="80">
        <v>0</v>
      </c>
      <c r="M67" s="80">
        <v>0</v>
      </c>
      <c r="N67" s="80">
        <f t="shared" si="42"/>
        <v>0</v>
      </c>
      <c r="O67" s="80">
        <v>0</v>
      </c>
      <c r="P67" s="80">
        <f>SUM(N67:O67)*$C$6</f>
        <v>0</v>
      </c>
      <c r="Q67" s="110" t="e">
        <f>Q18+Q43</f>
        <v>#DIV/0!</v>
      </c>
      <c r="R67" s="83" t="e">
        <f>Q67-P67</f>
        <v>#DIV/0!</v>
      </c>
      <c r="S67" s="83" t="e">
        <f>(G67*K67-D67)*$C$6</f>
        <v>#DIV/0!</v>
      </c>
      <c r="T67" s="84">
        <v>0</v>
      </c>
      <c r="U67" s="84" t="e">
        <f>R67+S67+T67</f>
        <v>#DIV/0!</v>
      </c>
      <c r="V67" s="85" t="s">
        <v>26</v>
      </c>
    </row>
    <row r="68" spans="2:26" s="69" customFormat="1" ht="15" thickBot="1" x14ac:dyDescent="0.35">
      <c r="B68" s="68" t="s">
        <v>19</v>
      </c>
      <c r="C68" s="92" t="s">
        <v>26</v>
      </c>
      <c r="D68" s="92" t="s">
        <v>26</v>
      </c>
      <c r="E68" s="92" t="s">
        <v>26</v>
      </c>
      <c r="F68" s="93" t="s">
        <v>26</v>
      </c>
      <c r="G68" s="92" t="s">
        <v>26</v>
      </c>
      <c r="H68" s="92" t="s">
        <v>26</v>
      </c>
      <c r="I68" s="92" t="s">
        <v>26</v>
      </c>
      <c r="J68" s="92" t="s">
        <v>26</v>
      </c>
      <c r="K68" s="94" t="s">
        <v>26</v>
      </c>
      <c r="L68" s="92" t="s">
        <v>26</v>
      </c>
      <c r="M68" s="92" t="s">
        <v>26</v>
      </c>
      <c r="N68" s="92" t="s">
        <v>26</v>
      </c>
      <c r="O68" s="92" t="s">
        <v>26</v>
      </c>
      <c r="P68" s="92" t="s">
        <v>26</v>
      </c>
      <c r="Q68" s="92" t="s">
        <v>26</v>
      </c>
      <c r="R68" s="95" t="s">
        <v>26</v>
      </c>
      <c r="S68" s="95" t="s">
        <v>26</v>
      </c>
      <c r="T68" s="95" t="s">
        <v>26</v>
      </c>
      <c r="U68" s="95" t="e">
        <f>U67+S66</f>
        <v>#DIV/0!</v>
      </c>
      <c r="V68" s="95" t="e">
        <f>P67+U68</f>
        <v>#DIV/0!</v>
      </c>
      <c r="X68" s="107"/>
      <c r="Y68" s="107"/>
    </row>
    <row r="69" spans="2:26" s="69" customFormat="1" x14ac:dyDescent="0.3">
      <c r="B69" s="96" t="s">
        <v>48</v>
      </c>
      <c r="C69" s="97">
        <f>C45+C20</f>
        <v>0</v>
      </c>
      <c r="D69" s="98" t="e">
        <f>C69*K69*F69</f>
        <v>#DIV/0!</v>
      </c>
      <c r="E69" s="97">
        <v>0</v>
      </c>
      <c r="F69" s="99">
        <f>$C$3</f>
        <v>0.5</v>
      </c>
      <c r="G69" s="97">
        <f>C69*F69</f>
        <v>0</v>
      </c>
      <c r="H69" s="97">
        <f>H20+H45</f>
        <v>0</v>
      </c>
      <c r="I69" s="97">
        <f>G69*-$C$5</f>
        <v>0</v>
      </c>
      <c r="J69" s="97">
        <f>SUM(G69:I69)</f>
        <v>0</v>
      </c>
      <c r="K69" s="100" t="e">
        <f>J69/G69</f>
        <v>#DIV/0!</v>
      </c>
      <c r="L69" s="98" t="s">
        <v>26</v>
      </c>
      <c r="M69" s="98" t="s">
        <v>26</v>
      </c>
      <c r="N69" s="98" t="s">
        <v>26</v>
      </c>
      <c r="O69" s="98" t="s">
        <v>26</v>
      </c>
      <c r="P69" s="98" t="s">
        <v>26</v>
      </c>
      <c r="Q69" s="98" t="s">
        <v>26</v>
      </c>
      <c r="R69" s="98" t="s">
        <v>26</v>
      </c>
      <c r="S69" s="98" t="s">
        <v>26</v>
      </c>
      <c r="T69" s="98" t="s">
        <v>26</v>
      </c>
      <c r="U69" s="98" t="s">
        <v>26</v>
      </c>
      <c r="V69" s="98" t="s">
        <v>26</v>
      </c>
    </row>
    <row r="70" spans="2:26" s="69" customFormat="1" x14ac:dyDescent="0.3">
      <c r="B70" s="86" t="s">
        <v>49</v>
      </c>
      <c r="C70" s="87">
        <f>C46+C21</f>
        <v>0</v>
      </c>
      <c r="D70" s="87" t="e">
        <f>D$63-E70*K70*F70</f>
        <v>#DIV/0!</v>
      </c>
      <c r="E70" s="87">
        <v>0</v>
      </c>
      <c r="F70" s="88">
        <f t="shared" si="44"/>
        <v>0.5</v>
      </c>
      <c r="G70" s="87">
        <f>C70*F70</f>
        <v>0</v>
      </c>
      <c r="H70" s="87">
        <f>H21+H46</f>
        <v>0</v>
      </c>
      <c r="I70" s="87">
        <f>G70*-$C$5</f>
        <v>0</v>
      </c>
      <c r="J70" s="87">
        <f>SUM(G70:I70)</f>
        <v>0</v>
      </c>
      <c r="K70" s="89" t="e">
        <f>K63</f>
        <v>#DIV/0!</v>
      </c>
      <c r="L70" s="87">
        <v>0</v>
      </c>
      <c r="M70" s="87">
        <v>0</v>
      </c>
      <c r="N70" s="87">
        <f>SUM(J70,L70:M70)</f>
        <v>0</v>
      </c>
      <c r="O70" s="87">
        <v>0</v>
      </c>
      <c r="P70" s="87">
        <f>SUM(N70:O70)*$C$6</f>
        <v>0</v>
      </c>
      <c r="Q70" s="111" t="s">
        <v>26</v>
      </c>
      <c r="R70" s="90" t="s">
        <v>26</v>
      </c>
      <c r="S70" s="91" t="e">
        <f>(G70*K70-D70)*$C$6-S65</f>
        <v>#DIV/0!</v>
      </c>
      <c r="T70" s="90" t="s">
        <v>26</v>
      </c>
      <c r="U70" s="90" t="s">
        <v>26</v>
      </c>
      <c r="V70" s="84" t="s">
        <v>26</v>
      </c>
      <c r="Z70" s="107"/>
    </row>
    <row r="71" spans="2:26" s="69" customFormat="1" x14ac:dyDescent="0.3">
      <c r="B71" s="101" t="s">
        <v>17</v>
      </c>
      <c r="C71" s="80">
        <f>C47+C22</f>
        <v>0</v>
      </c>
      <c r="D71" s="83" t="e">
        <f>D$69-E71*K71*F71</f>
        <v>#DIV/0!</v>
      </c>
      <c r="E71" s="83">
        <v>0</v>
      </c>
      <c r="F71" s="102">
        <f t="shared" si="44"/>
        <v>0.5</v>
      </c>
      <c r="G71" s="83">
        <f>C71*F71</f>
        <v>0</v>
      </c>
      <c r="H71" s="83">
        <f>H22+H47</f>
        <v>0</v>
      </c>
      <c r="I71" s="83">
        <f t="shared" ref="I71" si="47">G71*-$C$5</f>
        <v>0</v>
      </c>
      <c r="J71" s="83">
        <f t="shared" ref="J71" si="48">SUM(G71:I71)</f>
        <v>0</v>
      </c>
      <c r="K71" s="103" t="e">
        <f>K69</f>
        <v>#DIV/0!</v>
      </c>
      <c r="L71" s="83">
        <v>0</v>
      </c>
      <c r="M71" s="83">
        <v>0</v>
      </c>
      <c r="N71" s="83">
        <f t="shared" ref="N71" si="49">SUM(J71,L71:M71)</f>
        <v>0</v>
      </c>
      <c r="O71" s="83">
        <v>0</v>
      </c>
      <c r="P71" s="83">
        <f>SUM(N71:O71)*$C$6</f>
        <v>0</v>
      </c>
      <c r="Q71" s="84" t="e">
        <f>Q22+Q47</f>
        <v>#DIV/0!</v>
      </c>
      <c r="R71" s="83" t="e">
        <f>Q71-P71</f>
        <v>#DIV/0!</v>
      </c>
      <c r="S71" s="83" t="e">
        <f>(G71*K71-D71)*$C$6</f>
        <v>#DIV/0!</v>
      </c>
      <c r="T71" s="84" t="e">
        <f>T22+T47</f>
        <v>#DIV/0!</v>
      </c>
      <c r="U71" s="84" t="e">
        <f>R71+S71+T71</f>
        <v>#DIV/0!</v>
      </c>
      <c r="V71" s="85" t="s">
        <v>26</v>
      </c>
    </row>
    <row r="72" spans="2:26" s="69" customFormat="1" x14ac:dyDescent="0.3">
      <c r="B72" s="68" t="s">
        <v>20</v>
      </c>
      <c r="C72" s="92" t="s">
        <v>26</v>
      </c>
      <c r="D72" s="92" t="s">
        <v>26</v>
      </c>
      <c r="E72" s="92" t="s">
        <v>26</v>
      </c>
      <c r="F72" s="93" t="s">
        <v>26</v>
      </c>
      <c r="G72" s="92" t="s">
        <v>26</v>
      </c>
      <c r="H72" s="92" t="s">
        <v>26</v>
      </c>
      <c r="I72" s="92" t="s">
        <v>26</v>
      </c>
      <c r="J72" s="92" t="s">
        <v>26</v>
      </c>
      <c r="K72" s="94" t="s">
        <v>26</v>
      </c>
      <c r="L72" s="92" t="s">
        <v>26</v>
      </c>
      <c r="M72" s="92" t="s">
        <v>26</v>
      </c>
      <c r="N72" s="92" t="s">
        <v>26</v>
      </c>
      <c r="O72" s="92" t="s">
        <v>26</v>
      </c>
      <c r="P72" s="92" t="s">
        <v>26</v>
      </c>
      <c r="Q72" s="92" t="s">
        <v>26</v>
      </c>
      <c r="R72" s="95" t="s">
        <v>26</v>
      </c>
      <c r="S72" s="95" t="s">
        <v>26</v>
      </c>
      <c r="T72" s="95" t="s">
        <v>26</v>
      </c>
      <c r="U72" s="95" t="e">
        <f>U71+S70</f>
        <v>#DIV/0!</v>
      </c>
      <c r="V72" s="95" t="e">
        <f>P71+U72</f>
        <v>#DIV/0!</v>
      </c>
      <c r="X72" s="107"/>
      <c r="Y72" s="107"/>
    </row>
    <row r="73" spans="2:26" s="69" customFormat="1" x14ac:dyDescent="0.3">
      <c r="B73" s="86" t="s">
        <v>51</v>
      </c>
      <c r="C73" s="87">
        <f>C49+C24</f>
        <v>0</v>
      </c>
      <c r="D73" s="87" t="e">
        <f>D$63-E73*F73*K73</f>
        <v>#DIV/0!</v>
      </c>
      <c r="E73" s="87">
        <v>0</v>
      </c>
      <c r="F73" s="88">
        <f>$C$3</f>
        <v>0.5</v>
      </c>
      <c r="G73" s="87">
        <f>C73*F73</f>
        <v>0</v>
      </c>
      <c r="H73" s="87">
        <f>H24+H49</f>
        <v>0</v>
      </c>
      <c r="I73" s="87">
        <f>G73*-$C$5</f>
        <v>0</v>
      </c>
      <c r="J73" s="87">
        <f>SUM(G73:I73)</f>
        <v>0</v>
      </c>
      <c r="K73" s="89" t="e">
        <f>K63</f>
        <v>#DIV/0!</v>
      </c>
      <c r="L73" s="87">
        <v>0</v>
      </c>
      <c r="M73" s="87">
        <v>0</v>
      </c>
      <c r="N73" s="87">
        <f>SUM(J73,L73:M73)</f>
        <v>0</v>
      </c>
      <c r="O73" s="87">
        <v>0</v>
      </c>
      <c r="P73" s="87">
        <f>SUM(N73:O73)*$C$6</f>
        <v>0</v>
      </c>
      <c r="Q73" s="111" t="s">
        <v>26</v>
      </c>
      <c r="R73" s="90" t="s">
        <v>26</v>
      </c>
      <c r="S73" s="91" t="e">
        <f>(G73*K73-D73)*$C$6-S67</f>
        <v>#DIV/0!</v>
      </c>
      <c r="T73" s="90" t="s">
        <v>26</v>
      </c>
      <c r="U73" s="90" t="s">
        <v>26</v>
      </c>
      <c r="V73" s="84" t="s">
        <v>26</v>
      </c>
      <c r="X73" s="107"/>
    </row>
    <row r="74" spans="2:26" s="69" customFormat="1" x14ac:dyDescent="0.3">
      <c r="B74" s="79" t="s">
        <v>18</v>
      </c>
      <c r="C74" s="80">
        <f>C50+C25</f>
        <v>0</v>
      </c>
      <c r="D74" s="83" t="e">
        <f>D$69-E74*F74*K74</f>
        <v>#DIV/0!</v>
      </c>
      <c r="E74" s="80">
        <v>0</v>
      </c>
      <c r="F74" s="81">
        <f t="shared" si="44"/>
        <v>0.5</v>
      </c>
      <c r="G74" s="80">
        <f>C74*F74</f>
        <v>0</v>
      </c>
      <c r="H74" s="80">
        <f>H25+H50</f>
        <v>0</v>
      </c>
      <c r="I74" s="80">
        <f t="shared" ref="I74" si="50">G74*-$C$5</f>
        <v>0</v>
      </c>
      <c r="J74" s="80">
        <f t="shared" ref="J74" si="51">SUM(G74:I74)</f>
        <v>0</v>
      </c>
      <c r="K74" s="82" t="e">
        <f>K69</f>
        <v>#DIV/0!</v>
      </c>
      <c r="L74" s="80">
        <v>0</v>
      </c>
      <c r="M74" s="80">
        <v>0</v>
      </c>
      <c r="N74" s="80">
        <f t="shared" ref="N74" si="52">SUM(J74,L74:M74)</f>
        <v>0</v>
      </c>
      <c r="O74" s="80">
        <v>0</v>
      </c>
      <c r="P74" s="80">
        <f>SUM(N74:O74)*$C$6</f>
        <v>0</v>
      </c>
      <c r="Q74" s="110" t="e">
        <f>Q25+Q50</f>
        <v>#DIV/0!</v>
      </c>
      <c r="R74" s="84" t="e">
        <f>Q74-P74</f>
        <v>#DIV/0!</v>
      </c>
      <c r="S74" s="83" t="e">
        <f>(G74*K74-D74)*$C$6</f>
        <v>#DIV/0!</v>
      </c>
      <c r="T74" s="84" t="e">
        <f>T25+T50</f>
        <v>#DIV/0!</v>
      </c>
      <c r="U74" s="84" t="e">
        <f t="shared" ref="U74" si="53">R74+S74+T74</f>
        <v>#DIV/0!</v>
      </c>
      <c r="V74" s="84" t="s">
        <v>26</v>
      </c>
      <c r="X74" s="107"/>
    </row>
    <row r="75" spans="2:26" s="69" customFormat="1" x14ac:dyDescent="0.3">
      <c r="B75" s="68" t="s">
        <v>21</v>
      </c>
      <c r="C75" s="92" t="s">
        <v>26</v>
      </c>
      <c r="D75" s="92" t="s">
        <v>26</v>
      </c>
      <c r="E75" s="92" t="s">
        <v>26</v>
      </c>
      <c r="F75" s="93" t="s">
        <v>26</v>
      </c>
      <c r="G75" s="92" t="s">
        <v>26</v>
      </c>
      <c r="H75" s="92" t="s">
        <v>26</v>
      </c>
      <c r="I75" s="92" t="s">
        <v>26</v>
      </c>
      <c r="J75" s="92" t="s">
        <v>26</v>
      </c>
      <c r="K75" s="94" t="s">
        <v>26</v>
      </c>
      <c r="L75" s="92" t="s">
        <v>26</v>
      </c>
      <c r="M75" s="92" t="s">
        <v>26</v>
      </c>
      <c r="N75" s="92" t="s">
        <v>26</v>
      </c>
      <c r="O75" s="92" t="s">
        <v>26</v>
      </c>
      <c r="P75" s="92" t="s">
        <v>26</v>
      </c>
      <c r="Q75" s="92" t="s">
        <v>26</v>
      </c>
      <c r="R75" s="95" t="s">
        <v>26</v>
      </c>
      <c r="S75" s="95" t="s">
        <v>26</v>
      </c>
      <c r="T75" s="95" t="s">
        <v>26</v>
      </c>
      <c r="U75" s="95" t="e">
        <f>U74+S73</f>
        <v>#DIV/0!</v>
      </c>
      <c r="V75" s="95" t="e">
        <f>P74+U75</f>
        <v>#DIV/0!</v>
      </c>
      <c r="X75" s="107"/>
      <c r="Y75" s="107"/>
    </row>
    <row r="76" spans="2:26" s="69" customFormat="1" x14ac:dyDescent="0.3">
      <c r="B76" s="86" t="s">
        <v>52</v>
      </c>
      <c r="C76" s="91">
        <f>C52+C27</f>
        <v>0</v>
      </c>
      <c r="D76" s="91" t="e">
        <f>D$69-E76*F76*K76</f>
        <v>#DIV/0!</v>
      </c>
      <c r="E76" s="91">
        <v>0</v>
      </c>
      <c r="F76" s="116">
        <f>$C$3</f>
        <v>0.5</v>
      </c>
      <c r="G76" s="91">
        <f>C76*F76</f>
        <v>0</v>
      </c>
      <c r="H76" s="91">
        <f>G76*-$C$4</f>
        <v>0</v>
      </c>
      <c r="I76" s="91">
        <f>G76*-$C$5</f>
        <v>0</v>
      </c>
      <c r="J76" s="91">
        <f>SUM(G76:I76)</f>
        <v>0</v>
      </c>
      <c r="K76" s="117" t="e">
        <f>K67</f>
        <v>#DIV/0!</v>
      </c>
      <c r="L76" s="91">
        <v>0</v>
      </c>
      <c r="M76" s="91">
        <v>0</v>
      </c>
      <c r="N76" s="91">
        <f>SUM(J76,L76:M76)</f>
        <v>0</v>
      </c>
      <c r="O76" s="91">
        <v>0</v>
      </c>
      <c r="P76" s="91">
        <f>SUM(N76:O76)*$C$6</f>
        <v>0</v>
      </c>
      <c r="Q76" s="90" t="s">
        <v>26</v>
      </c>
      <c r="R76" s="90" t="s">
        <v>26</v>
      </c>
      <c r="S76" s="91" t="e">
        <f>(G76*K76-D76)*$C$6-S71</f>
        <v>#DIV/0!</v>
      </c>
      <c r="T76" s="90" t="s">
        <v>26</v>
      </c>
      <c r="U76" s="90" t="s">
        <v>26</v>
      </c>
      <c r="V76" s="84" t="s">
        <v>26</v>
      </c>
    </row>
    <row r="77" spans="2:26" s="69" customFormat="1" x14ac:dyDescent="0.3">
      <c r="B77" s="79" t="s">
        <v>40</v>
      </c>
      <c r="C77" s="83">
        <f>C53+C28</f>
        <v>0</v>
      </c>
      <c r="D77" s="83" t="e">
        <f>D$69-E77*F77*K77</f>
        <v>#DIV/0!</v>
      </c>
      <c r="E77" s="83">
        <v>0</v>
      </c>
      <c r="F77" s="102">
        <f t="shared" ref="F77:F81" si="54">$C$3</f>
        <v>0.5</v>
      </c>
      <c r="G77" s="83">
        <f>C77*F77</f>
        <v>0</v>
      </c>
      <c r="H77" s="83">
        <f t="shared" ref="H77" si="55">G77*-$C$4</f>
        <v>0</v>
      </c>
      <c r="I77" s="83">
        <f t="shared" ref="I77" si="56">G77*-$C$5</f>
        <v>0</v>
      </c>
      <c r="J77" s="83">
        <f t="shared" ref="J77" si="57">SUM(G77:I77)</f>
        <v>0</v>
      </c>
      <c r="K77" s="103" t="e">
        <f>K69</f>
        <v>#DIV/0!</v>
      </c>
      <c r="L77" s="83">
        <v>0</v>
      </c>
      <c r="M77" s="83">
        <v>0</v>
      </c>
      <c r="N77" s="83">
        <f t="shared" ref="N77" si="58">SUM(J77,L77:M77)</f>
        <v>0</v>
      </c>
      <c r="O77" s="83">
        <v>0</v>
      </c>
      <c r="P77" s="83">
        <f>SUM(N77:O77)*$C$6</f>
        <v>0</v>
      </c>
      <c r="Q77" s="110" t="e">
        <f>Q28+Q53</f>
        <v>#DIV/0!</v>
      </c>
      <c r="R77" s="84" t="e">
        <f>Q77-P77</f>
        <v>#DIV/0!</v>
      </c>
      <c r="S77" s="83" t="e">
        <f>(G77*K77-D77)*$C$6</f>
        <v>#DIV/0!</v>
      </c>
      <c r="T77" s="84" t="e">
        <f>T28+T53</f>
        <v>#DIV/0!</v>
      </c>
      <c r="U77" s="84" t="e">
        <f>R77+S77+T77</f>
        <v>#DIV/0!</v>
      </c>
      <c r="V77" s="84" t="s">
        <v>26</v>
      </c>
    </row>
    <row r="78" spans="2:26" s="68" customFormat="1" ht="15" thickBot="1" x14ac:dyDescent="0.35">
      <c r="B78" s="68" t="s">
        <v>41</v>
      </c>
      <c r="C78" s="95" t="s">
        <v>26</v>
      </c>
      <c r="D78" s="95" t="s">
        <v>26</v>
      </c>
      <c r="E78" s="95" t="s">
        <v>26</v>
      </c>
      <c r="F78" s="118" t="s">
        <v>26</v>
      </c>
      <c r="G78" s="95" t="s">
        <v>26</v>
      </c>
      <c r="H78" s="95" t="s">
        <v>26</v>
      </c>
      <c r="I78" s="95" t="s">
        <v>26</v>
      </c>
      <c r="J78" s="95" t="s">
        <v>26</v>
      </c>
      <c r="K78" s="119" t="s">
        <v>26</v>
      </c>
      <c r="L78" s="95" t="s">
        <v>26</v>
      </c>
      <c r="M78" s="95" t="s">
        <v>26</v>
      </c>
      <c r="N78" s="95" t="s">
        <v>26</v>
      </c>
      <c r="O78" s="95" t="s">
        <v>26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 t="e">
        <f>U77+S76</f>
        <v>#DIV/0!</v>
      </c>
      <c r="V78" s="95" t="e">
        <f>P77+U78</f>
        <v>#DIV/0!</v>
      </c>
      <c r="X78" s="107"/>
      <c r="Y78" s="120"/>
    </row>
    <row r="79" spans="2:26" s="69" customFormat="1" x14ac:dyDescent="0.3">
      <c r="B79" s="96" t="s">
        <v>50</v>
      </c>
      <c r="C79" s="97">
        <f>C55+C30</f>
        <v>0</v>
      </c>
      <c r="D79" s="98" t="e">
        <f>C79*K79*F79</f>
        <v>#DIV/0!</v>
      </c>
      <c r="E79" s="97">
        <v>0</v>
      </c>
      <c r="F79" s="99">
        <f>$C$3</f>
        <v>0.5</v>
      </c>
      <c r="G79" s="97">
        <f>C79*F79</f>
        <v>0</v>
      </c>
      <c r="H79" s="97">
        <f>G79*-$C$4</f>
        <v>0</v>
      </c>
      <c r="I79" s="97">
        <f>G79*-$C$5</f>
        <v>0</v>
      </c>
      <c r="J79" s="97">
        <f>SUM(G79:I79)</f>
        <v>0</v>
      </c>
      <c r="K79" s="100" t="e">
        <f>J79/G79</f>
        <v>#DIV/0!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53</v>
      </c>
      <c r="C80" s="91">
        <f>C56+C31</f>
        <v>0</v>
      </c>
      <c r="D80" s="91" t="e">
        <f>D$69-E80*F80*K80</f>
        <v>#DIV/0!</v>
      </c>
      <c r="E80" s="91">
        <v>0</v>
      </c>
      <c r="F80" s="116">
        <f>$C$3</f>
        <v>0.5</v>
      </c>
      <c r="G80" s="91">
        <f>C80*F80</f>
        <v>0</v>
      </c>
      <c r="H80" s="91">
        <f>G80*-$C$4</f>
        <v>0</v>
      </c>
      <c r="I80" s="91">
        <f>G80*-$C$5</f>
        <v>0</v>
      </c>
      <c r="J80" s="91">
        <f>SUM(G80:I80)</f>
        <v>0</v>
      </c>
      <c r="K80" s="117" t="e">
        <f>K69</f>
        <v>#DIV/0!</v>
      </c>
      <c r="L80" s="91">
        <v>0</v>
      </c>
      <c r="M80" s="91">
        <v>0</v>
      </c>
      <c r="N80" s="91">
        <f>SUM(J80,L80:M80)</f>
        <v>0</v>
      </c>
      <c r="O80" s="91">
        <v>0</v>
      </c>
      <c r="P80" s="91">
        <f>SUM(N80:O80)*$C$6</f>
        <v>0</v>
      </c>
      <c r="Q80" s="90" t="s">
        <v>26</v>
      </c>
      <c r="R80" s="90" t="s">
        <v>26</v>
      </c>
      <c r="S80" s="91" t="e">
        <f>(G80*K80-D80)*$C$6-S74</f>
        <v>#DIV/0!</v>
      </c>
      <c r="T80" s="90" t="s">
        <v>26</v>
      </c>
      <c r="U80" s="90" t="s">
        <v>26</v>
      </c>
      <c r="V80" s="84" t="s">
        <v>26</v>
      </c>
    </row>
    <row r="81" spans="2:22" s="69" customFormat="1" x14ac:dyDescent="0.3">
      <c r="B81" s="79" t="s">
        <v>42</v>
      </c>
      <c r="C81" s="83">
        <f>C57+C32</f>
        <v>0</v>
      </c>
      <c r="D81" s="83" t="e">
        <f>D$79-E81*F81*K81</f>
        <v>#DIV/0!</v>
      </c>
      <c r="E81" s="83">
        <v>0</v>
      </c>
      <c r="F81" s="102">
        <f t="shared" si="54"/>
        <v>0.5</v>
      </c>
      <c r="G81" s="83">
        <f>C81*F81</f>
        <v>0</v>
      </c>
      <c r="H81" s="83">
        <f t="shared" ref="H81" si="59">G81*-$C$4</f>
        <v>0</v>
      </c>
      <c r="I81" s="83">
        <f t="shared" ref="I81" si="60">G81*-$C$5</f>
        <v>0</v>
      </c>
      <c r="J81" s="83">
        <f t="shared" ref="J81" si="61">SUM(G81:I81)</f>
        <v>0</v>
      </c>
      <c r="K81" s="103" t="e">
        <f>K69</f>
        <v>#DIV/0!</v>
      </c>
      <c r="L81" s="83">
        <v>0</v>
      </c>
      <c r="M81" s="83">
        <v>0</v>
      </c>
      <c r="N81" s="83">
        <f t="shared" ref="N81" si="62">SUM(J81,L81:M81)</f>
        <v>0</v>
      </c>
      <c r="O81" s="83">
        <v>0</v>
      </c>
      <c r="P81" s="83">
        <f>SUM(N81:O81)*$C$6</f>
        <v>0</v>
      </c>
      <c r="Q81" s="110" t="e">
        <f>Q32+Q57</f>
        <v>#DIV/0!</v>
      </c>
      <c r="R81" s="84" t="e">
        <f>Q81-P81</f>
        <v>#DIV/0!</v>
      </c>
      <c r="S81" s="83" t="e">
        <f>(G81*K81-D81)*$C$6</f>
        <v>#DIV/0!</v>
      </c>
      <c r="T81" s="84" t="e">
        <f>T32+T57</f>
        <v>#DIV/0!</v>
      </c>
      <c r="U81" s="84" t="e">
        <f t="shared" ref="U81" si="63">R81+S81+T81</f>
        <v>#DIV/0!</v>
      </c>
      <c r="V81" s="84" t="s">
        <v>26</v>
      </c>
    </row>
    <row r="82" spans="2:22" s="68" customFormat="1" x14ac:dyDescent="0.3">
      <c r="B82" s="68" t="s">
        <v>43</v>
      </c>
      <c r="C82" s="95" t="s">
        <v>26</v>
      </c>
      <c r="D82" s="95" t="s">
        <v>26</v>
      </c>
      <c r="E82" s="95" t="s">
        <v>26</v>
      </c>
      <c r="F82" s="118" t="s">
        <v>26</v>
      </c>
      <c r="G82" s="95" t="s">
        <v>26</v>
      </c>
      <c r="H82" s="95" t="s">
        <v>26</v>
      </c>
      <c r="I82" s="95" t="s">
        <v>26</v>
      </c>
      <c r="J82" s="95" t="s">
        <v>26</v>
      </c>
      <c r="K82" s="119" t="s">
        <v>26</v>
      </c>
      <c r="L82" s="95" t="s">
        <v>26</v>
      </c>
      <c r="M82" s="95" t="s">
        <v>26</v>
      </c>
      <c r="N82" s="95" t="s">
        <v>26</v>
      </c>
      <c r="O82" s="95" t="s">
        <v>26</v>
      </c>
      <c r="P82" s="95" t="s">
        <v>26</v>
      </c>
      <c r="Q82" s="95" t="s">
        <v>26</v>
      </c>
      <c r="R82" s="95" t="s">
        <v>26</v>
      </c>
      <c r="S82" s="95" t="s">
        <v>26</v>
      </c>
      <c r="T82" s="95" t="s">
        <v>26</v>
      </c>
      <c r="U82" s="95" t="e">
        <f>U81+S80</f>
        <v>#DIV/0!</v>
      </c>
      <c r="V82" s="95" t="e">
        <f>P81+U82</f>
        <v>#DIV/0!</v>
      </c>
    </row>
    <row r="83" spans="2:22" s="69" customFormat="1" x14ac:dyDescent="0.3"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Q83" s="106"/>
      <c r="R83" s="105"/>
      <c r="S83" s="105"/>
      <c r="T83" s="106"/>
      <c r="U83" s="106"/>
      <c r="V83" s="106"/>
    </row>
    <row r="84" spans="2:22" x14ac:dyDescent="0.3"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  <c r="O84" s="122"/>
      <c r="Q84" s="124"/>
      <c r="R84" s="125"/>
      <c r="S84" s="125"/>
      <c r="T84" s="124"/>
      <c r="U84" s="124"/>
      <c r="V84" s="124"/>
    </row>
    <row r="85" spans="2:22" x14ac:dyDescent="0.3">
      <c r="B85" s="126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Q85" s="127"/>
      <c r="R85" s="128"/>
      <c r="S85" s="128"/>
      <c r="T85" s="127"/>
      <c r="U85" s="127"/>
      <c r="V85" s="127"/>
    </row>
    <row r="86" spans="2:22" x14ac:dyDescent="0.3">
      <c r="B86" s="129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Q86" s="124"/>
      <c r="R86" s="125"/>
      <c r="S86" s="125"/>
      <c r="T86" s="124"/>
      <c r="U86" s="124"/>
      <c r="V86" s="124"/>
    </row>
    <row r="87" spans="2:22" x14ac:dyDescent="0.3">
      <c r="Q87" s="124"/>
      <c r="R87" s="125"/>
      <c r="S87" s="125"/>
      <c r="T87" s="124"/>
      <c r="U87" s="124"/>
      <c r="V87" s="124"/>
    </row>
    <row r="94" spans="2:22" x14ac:dyDescent="0.3">
      <c r="C94" s="122"/>
      <c r="D94" s="122"/>
    </row>
    <row r="95" spans="2:22" x14ac:dyDescent="0.3">
      <c r="C95" s="122"/>
      <c r="D95" s="122"/>
    </row>
    <row r="96" spans="2:22" x14ac:dyDescent="0.3">
      <c r="C96" s="122"/>
      <c r="D96" s="122"/>
    </row>
    <row r="97" spans="3:4" x14ac:dyDescent="0.3">
      <c r="C97" s="122"/>
      <c r="D97" s="122"/>
    </row>
    <row r="98" spans="3:4" x14ac:dyDescent="0.3">
      <c r="C98" s="122"/>
      <c r="D98" s="122"/>
    </row>
    <row r="99" spans="3:4" x14ac:dyDescent="0.3">
      <c r="C99" s="122"/>
      <c r="D99" s="122"/>
    </row>
  </sheetData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99"/>
  <sheetViews>
    <sheetView tabSelected="1" zoomScale="80" zoomScaleNormal="80" workbookViewId="0">
      <selection activeCell="H9" sqref="H9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5" outlineLevel="1" x14ac:dyDescent="0.3"/>
    <row r="2" spans="2:25" outlineLevel="1" x14ac:dyDescent="0.3">
      <c r="B2" s="131" t="s">
        <v>34</v>
      </c>
      <c r="C2" s="139" t="s">
        <v>35</v>
      </c>
      <c r="D2" s="142" t="s">
        <v>36</v>
      </c>
    </row>
    <row r="3" spans="2:25" outlineLevel="1" x14ac:dyDescent="0.3">
      <c r="B3" s="121" t="s">
        <v>10</v>
      </c>
      <c r="C3" s="2">
        <v>0.5</v>
      </c>
      <c r="D3" s="33">
        <f>C3</f>
        <v>0.5</v>
      </c>
    </row>
    <row r="4" spans="2:25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5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5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5" outlineLevel="1" x14ac:dyDescent="0.3">
      <c r="B7" s="121" t="s">
        <v>2</v>
      </c>
      <c r="C7" s="140">
        <v>0.6</v>
      </c>
      <c r="D7" s="143">
        <f>1-C7</f>
        <v>0.4</v>
      </c>
      <c r="E7" s="125"/>
      <c r="L7" s="121" t="s">
        <v>30</v>
      </c>
      <c r="M7" s="121" t="s">
        <v>30</v>
      </c>
      <c r="N7" s="121" t="s">
        <v>30</v>
      </c>
      <c r="O7" s="121" t="s">
        <v>30</v>
      </c>
    </row>
    <row r="8" spans="2:25" outlineLevel="1" x14ac:dyDescent="0.3">
      <c r="B8" s="121" t="s">
        <v>44</v>
      </c>
      <c r="C8" s="140">
        <v>0.5</v>
      </c>
      <c r="D8" s="143">
        <f>C8</f>
        <v>0.5</v>
      </c>
      <c r="E8" s="125"/>
    </row>
    <row r="9" spans="2:25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5" outlineLevel="1" x14ac:dyDescent="0.3">
      <c r="C10" s="134"/>
      <c r="D10" s="134"/>
      <c r="E10" s="125"/>
    </row>
    <row r="11" spans="2:25" s="2" customFormat="1" x14ac:dyDescent="0.3">
      <c r="C11" s="17"/>
      <c r="D11" s="17"/>
      <c r="E11" s="135"/>
      <c r="Q11" s="3"/>
      <c r="T11" s="3"/>
      <c r="U11" s="3"/>
      <c r="V11" s="3"/>
    </row>
    <row r="12" spans="2:25" s="2" customFormat="1" x14ac:dyDescent="0.3">
      <c r="B12" s="1" t="s">
        <v>31</v>
      </c>
      <c r="Q12" s="3"/>
      <c r="T12" s="3"/>
      <c r="U12" s="3"/>
      <c r="V12" s="3"/>
    </row>
    <row r="13" spans="2:25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5" s="2" customFormat="1" x14ac:dyDescent="0.3">
      <c r="B14" s="6" t="s">
        <v>46</v>
      </c>
      <c r="C14" s="7">
        <v>10000</v>
      </c>
      <c r="D14" s="8">
        <f>G14*K14</f>
        <v>4750</v>
      </c>
      <c r="E14" s="8" t="s">
        <v>26</v>
      </c>
      <c r="F14" s="9">
        <f>$C$3</f>
        <v>0.5</v>
      </c>
      <c r="G14" s="7">
        <f>C14*F14</f>
        <v>5000</v>
      </c>
      <c r="H14" s="8">
        <v>-250</v>
      </c>
      <c r="I14" s="8">
        <v>0</v>
      </c>
      <c r="J14" s="7">
        <f>SUM(G14:I14)</f>
        <v>4750</v>
      </c>
      <c r="K14" s="10">
        <f>K63</f>
        <v>0.95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5" s="2" customFormat="1" x14ac:dyDescent="0.3">
      <c r="B15" s="11" t="s">
        <v>22</v>
      </c>
      <c r="C15" s="12">
        <v>10000</v>
      </c>
      <c r="D15" s="12">
        <f>D$14-E15*K15*F15</f>
        <v>4750</v>
      </c>
      <c r="E15" s="12">
        <v>0</v>
      </c>
      <c r="F15" s="13">
        <f>$C$3</f>
        <v>0.5</v>
      </c>
      <c r="G15" s="12">
        <f>C15*F15</f>
        <v>5000</v>
      </c>
      <c r="H15" s="12">
        <f>G15*-$C$4</f>
        <v>-250</v>
      </c>
      <c r="I15" s="12">
        <f>G15*-$C$5</f>
        <v>0</v>
      </c>
      <c r="J15" s="12">
        <f t="shared" ref="J15:J25" si="0">SUM(G15:I15)</f>
        <v>4750</v>
      </c>
      <c r="K15" s="14">
        <f>$K$14</f>
        <v>0.95</v>
      </c>
      <c r="L15" s="12">
        <v>0</v>
      </c>
      <c r="M15" s="12">
        <v>0</v>
      </c>
      <c r="N15" s="12">
        <f t="shared" ref="N15:N25" si="1">SUM(J15,L15:M15)</f>
        <v>4750</v>
      </c>
      <c r="O15" s="12">
        <v>0</v>
      </c>
      <c r="P15" s="12">
        <f>SUM(N15:O15)*$C$6</f>
        <v>4750</v>
      </c>
      <c r="Q15" s="15">
        <f>$D$63*$C$7</f>
        <v>5700</v>
      </c>
      <c r="R15" s="12">
        <f>Q15-P15</f>
        <v>950</v>
      </c>
      <c r="S15" s="12">
        <f>(G15*K15-D15)*$C$6</f>
        <v>0</v>
      </c>
      <c r="T15" s="15">
        <v>0</v>
      </c>
      <c r="U15" s="15">
        <f>R15+S15+T15</f>
        <v>950</v>
      </c>
      <c r="V15" s="16">
        <f>P15+U15</f>
        <v>5700</v>
      </c>
      <c r="X15" s="17"/>
      <c r="Y15" s="17"/>
    </row>
    <row r="16" spans="2:25" s="2" customFormat="1" x14ac:dyDescent="0.3">
      <c r="B16" s="11" t="s">
        <v>23</v>
      </c>
      <c r="C16" s="12">
        <v>10000</v>
      </c>
      <c r="D16" s="12">
        <f>D$14-E16*F16*K16</f>
        <v>4750</v>
      </c>
      <c r="E16" s="12">
        <v>0</v>
      </c>
      <c r="F16" s="13">
        <f>$C$3</f>
        <v>0.5</v>
      </c>
      <c r="G16" s="12">
        <f>C16*F16</f>
        <v>5000</v>
      </c>
      <c r="H16" s="12">
        <f>G16*-$C$4</f>
        <v>-250</v>
      </c>
      <c r="I16" s="12">
        <f>G16*-$C$5</f>
        <v>0</v>
      </c>
      <c r="J16" s="12">
        <f t="shared" si="0"/>
        <v>4750</v>
      </c>
      <c r="K16" s="14">
        <f>$K$14</f>
        <v>0.95</v>
      </c>
      <c r="L16" s="12">
        <v>0</v>
      </c>
      <c r="M16" s="12">
        <v>0</v>
      </c>
      <c r="N16" s="12">
        <f t="shared" si="1"/>
        <v>4750</v>
      </c>
      <c r="O16" s="12">
        <v>0</v>
      </c>
      <c r="P16" s="12">
        <f>SUM(N16:O16)*$C$6</f>
        <v>4750</v>
      </c>
      <c r="Q16" s="15">
        <f>$Q$15</f>
        <v>5700</v>
      </c>
      <c r="R16" s="12">
        <f>Q16-P16</f>
        <v>950</v>
      </c>
      <c r="S16" s="12">
        <f>(G16*K16-D16)*$C$6</f>
        <v>0</v>
      </c>
      <c r="T16" s="15">
        <v>0</v>
      </c>
      <c r="U16" s="15">
        <f t="shared" ref="U16" si="2">R16+S16+T16</f>
        <v>950</v>
      </c>
      <c r="V16" s="16">
        <f>P16+U16</f>
        <v>5700</v>
      </c>
    </row>
    <row r="17" spans="2:27" s="2" customFormat="1" x14ac:dyDescent="0.3">
      <c r="B17" s="18" t="s">
        <v>47</v>
      </c>
      <c r="C17" s="19">
        <v>11000</v>
      </c>
      <c r="D17" s="19">
        <f>D$14-E17*F17*K17</f>
        <v>4750</v>
      </c>
      <c r="E17" s="19">
        <v>0</v>
      </c>
      <c r="F17" s="20">
        <f t="shared" ref="F17:F25" si="3">$C$3</f>
        <v>0.5</v>
      </c>
      <c r="G17" s="19">
        <f>C17*F17</f>
        <v>5500</v>
      </c>
      <c r="H17" s="19">
        <f>G17*-$C$4</f>
        <v>-275</v>
      </c>
      <c r="I17" s="19">
        <f>G17*-$C$5</f>
        <v>0</v>
      </c>
      <c r="J17" s="19">
        <f>SUM(G17:I17)</f>
        <v>5225</v>
      </c>
      <c r="K17" s="21">
        <f>$K$14</f>
        <v>0.95</v>
      </c>
      <c r="L17" s="19">
        <v>0</v>
      </c>
      <c r="M17" s="19">
        <v>0</v>
      </c>
      <c r="N17" s="19">
        <f>SUM(J17,L17:M17)</f>
        <v>5225</v>
      </c>
      <c r="O17" s="19">
        <v>0</v>
      </c>
      <c r="P17" s="19">
        <f>SUM(N17:O17)*$C$6</f>
        <v>5225</v>
      </c>
      <c r="Q17" s="22" t="s">
        <v>26</v>
      </c>
      <c r="R17" s="22" t="s">
        <v>26</v>
      </c>
      <c r="S17" s="19">
        <f>(G17*K17-D17)*$C$6-S15</f>
        <v>475</v>
      </c>
      <c r="T17" s="22" t="s">
        <v>26</v>
      </c>
      <c r="U17" s="22" t="s">
        <v>26</v>
      </c>
      <c r="V17" s="16" t="s">
        <v>26</v>
      </c>
      <c r="Z17" s="17"/>
      <c r="AA17" s="17"/>
    </row>
    <row r="18" spans="2:27" s="2" customFormat="1" x14ac:dyDescent="0.3">
      <c r="B18" s="11" t="s">
        <v>16</v>
      </c>
      <c r="C18" s="12">
        <v>11000</v>
      </c>
      <c r="D18" s="12">
        <f>D$14-E18*F18*K18</f>
        <v>4750</v>
      </c>
      <c r="E18" s="12">
        <v>0</v>
      </c>
      <c r="F18" s="13">
        <f>$C$3</f>
        <v>0.5</v>
      </c>
      <c r="G18" s="12">
        <f>C18*F18</f>
        <v>5500</v>
      </c>
      <c r="H18" s="12">
        <f>G18*-$C$4</f>
        <v>-275</v>
      </c>
      <c r="I18" s="12">
        <f>G18*-$C$5</f>
        <v>0</v>
      </c>
      <c r="J18" s="12">
        <f t="shared" si="0"/>
        <v>5225</v>
      </c>
      <c r="K18" s="14">
        <f>$K$14</f>
        <v>0.95</v>
      </c>
      <c r="L18" s="12">
        <v>0</v>
      </c>
      <c r="M18" s="12">
        <v>0</v>
      </c>
      <c r="N18" s="12">
        <f t="shared" si="1"/>
        <v>5225</v>
      </c>
      <c r="O18" s="12">
        <v>0</v>
      </c>
      <c r="P18" s="12">
        <f>SUM(N18:O18)*$C$6</f>
        <v>5225</v>
      </c>
      <c r="Q18" s="15">
        <f t="shared" ref="Q18" si="4">$Q$15</f>
        <v>5700</v>
      </c>
      <c r="R18" s="12">
        <f>Q18-P18</f>
        <v>475</v>
      </c>
      <c r="S18" s="12">
        <f>(G18*K18-D18)*$C$6</f>
        <v>475</v>
      </c>
      <c r="T18" s="15">
        <v>0</v>
      </c>
      <c r="U18" s="15">
        <f>R18+S18+T18</f>
        <v>950</v>
      </c>
      <c r="V18" s="16" t="s">
        <v>26</v>
      </c>
      <c r="AA18" s="17"/>
    </row>
    <row r="19" spans="2:27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>
        <f>U18+S17</f>
        <v>1425</v>
      </c>
      <c r="V19" s="23">
        <f>P18+U19</f>
        <v>6650</v>
      </c>
      <c r="Z19" s="17"/>
    </row>
    <row r="20" spans="2:27" s="2" customFormat="1" x14ac:dyDescent="0.3">
      <c r="B20" s="26" t="s">
        <v>48</v>
      </c>
      <c r="C20" s="27">
        <f>C18+$C$9</f>
        <v>13000</v>
      </c>
      <c r="D20" s="28">
        <f>C20*K20*F20</f>
        <v>6175</v>
      </c>
      <c r="E20" s="27">
        <v>0</v>
      </c>
      <c r="F20" s="29">
        <f>$C$3</f>
        <v>0.5</v>
      </c>
      <c r="G20" s="27">
        <f>C20*F20</f>
        <v>6500</v>
      </c>
      <c r="H20" s="27">
        <f>G20*-$C$4</f>
        <v>-325</v>
      </c>
      <c r="I20" s="27">
        <f>G20*-$C$5</f>
        <v>0</v>
      </c>
      <c r="J20" s="27">
        <f>SUM(G20:I20)</f>
        <v>6175</v>
      </c>
      <c r="K20" s="30">
        <f>K69</f>
        <v>0.95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</row>
    <row r="21" spans="2:27" s="2" customFormat="1" x14ac:dyDescent="0.3">
      <c r="B21" s="18" t="s">
        <v>49</v>
      </c>
      <c r="C21" s="19">
        <v>11000</v>
      </c>
      <c r="D21" s="19">
        <f>D$14-E21*K21*F21</f>
        <v>4750</v>
      </c>
      <c r="E21" s="19">
        <v>0</v>
      </c>
      <c r="F21" s="20">
        <f t="shared" si="3"/>
        <v>0.5</v>
      </c>
      <c r="G21" s="19">
        <f>C21*F21</f>
        <v>5500</v>
      </c>
      <c r="H21" s="19">
        <f>G21*-$C$4</f>
        <v>-275</v>
      </c>
      <c r="I21" s="19">
        <f>G21*-$C$5</f>
        <v>0</v>
      </c>
      <c r="J21" s="19">
        <f>SUM(G21:I21)</f>
        <v>5225</v>
      </c>
      <c r="K21" s="21">
        <f>K14</f>
        <v>0.95</v>
      </c>
      <c r="L21" s="19">
        <v>0</v>
      </c>
      <c r="M21" s="19">
        <v>0</v>
      </c>
      <c r="N21" s="19">
        <f>SUM(J21,L21:M21)</f>
        <v>5225</v>
      </c>
      <c r="O21" s="19">
        <v>0</v>
      </c>
      <c r="P21" s="19">
        <f>SUM(N21:O21)*$C$6</f>
        <v>5225</v>
      </c>
      <c r="Q21" s="22" t="s">
        <v>26</v>
      </c>
      <c r="R21" s="22" t="s">
        <v>26</v>
      </c>
      <c r="S21" s="19">
        <f>(G21*K21-D21)*$C$6-S16</f>
        <v>475</v>
      </c>
      <c r="T21" s="22" t="s">
        <v>26</v>
      </c>
      <c r="U21" s="22" t="s">
        <v>26</v>
      </c>
      <c r="V21" s="15" t="s">
        <v>26</v>
      </c>
    </row>
    <row r="22" spans="2:27" s="2" customFormat="1" x14ac:dyDescent="0.3">
      <c r="B22" s="31" t="s">
        <v>17</v>
      </c>
      <c r="C22" s="12">
        <v>13000</v>
      </c>
      <c r="D22" s="12">
        <f>D$20-E22*K22*F22</f>
        <v>6175</v>
      </c>
      <c r="E22" s="12">
        <v>0</v>
      </c>
      <c r="F22" s="13">
        <f t="shared" si="3"/>
        <v>0.5</v>
      </c>
      <c r="G22" s="12">
        <f>C22*F22</f>
        <v>6500</v>
      </c>
      <c r="H22" s="12">
        <f>G22*-$C$4</f>
        <v>-325</v>
      </c>
      <c r="I22" s="12">
        <f t="shared" ref="I22:I25" si="5">G22*-$C$5</f>
        <v>0</v>
      </c>
      <c r="J22" s="12">
        <f t="shared" si="0"/>
        <v>6175</v>
      </c>
      <c r="K22" s="14">
        <f>K20</f>
        <v>0.95</v>
      </c>
      <c r="L22" s="12">
        <v>0</v>
      </c>
      <c r="M22" s="12">
        <v>0</v>
      </c>
      <c r="N22" s="12">
        <f t="shared" si="1"/>
        <v>6175</v>
      </c>
      <c r="O22" s="12">
        <v>0</v>
      </c>
      <c r="P22" s="12">
        <f>SUM(N22:O22)*$C$6</f>
        <v>6175</v>
      </c>
      <c r="Q22" s="15">
        <f>(D69-T71)*C7</f>
        <v>5842.5</v>
      </c>
      <c r="R22" s="12">
        <f>Q22-P22</f>
        <v>-332.5</v>
      </c>
      <c r="S22" s="12">
        <f>(G22*K22-D22)*$C$6</f>
        <v>0</v>
      </c>
      <c r="T22" s="15">
        <f>S18*$C$8</f>
        <v>237.5</v>
      </c>
      <c r="U22" s="15">
        <f>R22+S22+T22</f>
        <v>-95</v>
      </c>
      <c r="V22" s="16" t="s">
        <v>26</v>
      </c>
    </row>
    <row r="23" spans="2:27" s="1" customFormat="1" x14ac:dyDescent="0.3">
      <c r="B23" s="1" t="s">
        <v>20</v>
      </c>
      <c r="C23" s="23" t="s">
        <v>26</v>
      </c>
      <c r="D23" s="23" t="s">
        <v>26</v>
      </c>
      <c r="E23" s="23" t="s">
        <v>26</v>
      </c>
      <c r="F23" s="24" t="s">
        <v>26</v>
      </c>
      <c r="G23" s="23" t="s">
        <v>26</v>
      </c>
      <c r="H23" s="23" t="s">
        <v>26</v>
      </c>
      <c r="I23" s="23" t="s">
        <v>26</v>
      </c>
      <c r="J23" s="23" t="s">
        <v>26</v>
      </c>
      <c r="K23" s="25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  <c r="R23" s="23" t="s">
        <v>26</v>
      </c>
      <c r="S23" s="23" t="s">
        <v>26</v>
      </c>
      <c r="T23" s="23" t="s">
        <v>26</v>
      </c>
      <c r="U23" s="23">
        <f>U22+S21</f>
        <v>380</v>
      </c>
      <c r="V23" s="23">
        <f>P22+U23</f>
        <v>6555</v>
      </c>
      <c r="X23" s="136"/>
    </row>
    <row r="24" spans="2:27" s="2" customFormat="1" x14ac:dyDescent="0.3">
      <c r="B24" s="18" t="s">
        <v>51</v>
      </c>
      <c r="C24" s="19">
        <v>11000</v>
      </c>
      <c r="D24" s="19">
        <f>D$14-E24*F24*K24</f>
        <v>4750</v>
      </c>
      <c r="E24" s="19">
        <v>0</v>
      </c>
      <c r="F24" s="20">
        <f>$C$3</f>
        <v>0.5</v>
      </c>
      <c r="G24" s="19">
        <f>C24*F24</f>
        <v>5500</v>
      </c>
      <c r="H24" s="19">
        <f>G24*-$C$4</f>
        <v>-275</v>
      </c>
      <c r="I24" s="19">
        <f>G24*-$C$5</f>
        <v>0</v>
      </c>
      <c r="J24" s="19">
        <f>SUM(G24:I24)</f>
        <v>5225</v>
      </c>
      <c r="K24" s="21">
        <f>K14</f>
        <v>0.95</v>
      </c>
      <c r="L24" s="19">
        <v>0</v>
      </c>
      <c r="M24" s="19">
        <v>0</v>
      </c>
      <c r="N24" s="19">
        <f>SUM(J24,L24:M24)</f>
        <v>5225</v>
      </c>
      <c r="O24" s="19">
        <v>0</v>
      </c>
      <c r="P24" s="19">
        <f>SUM(N24:O24)*$C$6</f>
        <v>5225</v>
      </c>
      <c r="Q24" s="22" t="s">
        <v>26</v>
      </c>
      <c r="R24" s="22" t="s">
        <v>26</v>
      </c>
      <c r="S24" s="19">
        <f>(G24*K24-D24)*$C$6-S18</f>
        <v>0</v>
      </c>
      <c r="T24" s="22" t="s">
        <v>26</v>
      </c>
      <c r="U24" s="22" t="s">
        <v>26</v>
      </c>
      <c r="V24" s="15" t="s">
        <v>26</v>
      </c>
    </row>
    <row r="25" spans="2:27" s="2" customFormat="1" x14ac:dyDescent="0.3">
      <c r="B25" s="11" t="s">
        <v>18</v>
      </c>
      <c r="C25" s="12">
        <v>13000</v>
      </c>
      <c r="D25" s="12">
        <f>D$20-E25*F25*K25</f>
        <v>6175</v>
      </c>
      <c r="E25" s="12">
        <v>0</v>
      </c>
      <c r="F25" s="13">
        <f t="shared" si="3"/>
        <v>0.5</v>
      </c>
      <c r="G25" s="12">
        <f>C25*F25</f>
        <v>6500</v>
      </c>
      <c r="H25" s="12">
        <f t="shared" ref="H25" si="6">G25*-$C$4</f>
        <v>-325</v>
      </c>
      <c r="I25" s="12">
        <f t="shared" si="5"/>
        <v>0</v>
      </c>
      <c r="J25" s="12">
        <f t="shared" si="0"/>
        <v>6175</v>
      </c>
      <c r="K25" s="14">
        <f>K20</f>
        <v>0.95</v>
      </c>
      <c r="L25" s="12">
        <v>0</v>
      </c>
      <c r="M25" s="12">
        <v>0</v>
      </c>
      <c r="N25" s="12">
        <f t="shared" si="1"/>
        <v>6175</v>
      </c>
      <c r="O25" s="12">
        <v>0</v>
      </c>
      <c r="P25" s="12">
        <f>SUM(N25:O25)*$C$6</f>
        <v>6175</v>
      </c>
      <c r="Q25" s="15">
        <f>Q22</f>
        <v>5842.5</v>
      </c>
      <c r="R25" s="15">
        <f>Q25-P25</f>
        <v>-332.5</v>
      </c>
      <c r="S25" s="12">
        <f>(G25*K25-D25)*$C$6</f>
        <v>0</v>
      </c>
      <c r="T25" s="15">
        <f>T22</f>
        <v>237.5</v>
      </c>
      <c r="U25" s="15">
        <f t="shared" ref="U25" si="7">R25+S25+T25</f>
        <v>-95</v>
      </c>
      <c r="V25" s="15" t="s">
        <v>26</v>
      </c>
    </row>
    <row r="26" spans="2:27" s="1" customFormat="1" x14ac:dyDescent="0.3">
      <c r="B26" s="1" t="s">
        <v>21</v>
      </c>
      <c r="C26" s="23" t="s">
        <v>26</v>
      </c>
      <c r="D26" s="23" t="s">
        <v>26</v>
      </c>
      <c r="E26" s="23" t="s">
        <v>26</v>
      </c>
      <c r="F26" s="24" t="s">
        <v>26</v>
      </c>
      <c r="G26" s="23" t="s">
        <v>26</v>
      </c>
      <c r="H26" s="23" t="s">
        <v>26</v>
      </c>
      <c r="I26" s="23" t="s">
        <v>26</v>
      </c>
      <c r="J26" s="23" t="s">
        <v>26</v>
      </c>
      <c r="K26" s="25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  <c r="R26" s="23" t="s">
        <v>26</v>
      </c>
      <c r="S26" s="23" t="s">
        <v>26</v>
      </c>
      <c r="T26" s="23" t="s">
        <v>26</v>
      </c>
      <c r="U26" s="23">
        <f>U25+S24</f>
        <v>-95</v>
      </c>
      <c r="V26" s="23">
        <f>P25+U26</f>
        <v>6080</v>
      </c>
    </row>
    <row r="27" spans="2:27" s="2" customFormat="1" x14ac:dyDescent="0.3">
      <c r="B27" s="18" t="s">
        <v>52</v>
      </c>
      <c r="C27" s="19">
        <v>13000</v>
      </c>
      <c r="D27" s="19">
        <f>D$20-E27*F27*K27</f>
        <v>6175</v>
      </c>
      <c r="E27" s="19">
        <v>0</v>
      </c>
      <c r="F27" s="20">
        <f>$C$3</f>
        <v>0.5</v>
      </c>
      <c r="G27" s="19">
        <f>C27*F27</f>
        <v>6500</v>
      </c>
      <c r="H27" s="19">
        <f>G27*-$C$4</f>
        <v>-325</v>
      </c>
      <c r="I27" s="19">
        <f>G27*-$C$5</f>
        <v>0</v>
      </c>
      <c r="J27" s="19">
        <f>SUM(G27:I27)</f>
        <v>6175</v>
      </c>
      <c r="K27" s="21">
        <f>K18</f>
        <v>0.95</v>
      </c>
      <c r="L27" s="19">
        <v>0</v>
      </c>
      <c r="M27" s="19">
        <v>0</v>
      </c>
      <c r="N27" s="19">
        <f>SUM(J27,L27:M27)</f>
        <v>6175</v>
      </c>
      <c r="O27" s="19">
        <v>0</v>
      </c>
      <c r="P27" s="19">
        <f>SUM(N27:O27)*$C$6</f>
        <v>6175</v>
      </c>
      <c r="Q27" s="22" t="s">
        <v>26</v>
      </c>
      <c r="R27" s="22" t="s">
        <v>26</v>
      </c>
      <c r="S27" s="19">
        <f>(G27*K27-D27)*$C$6-S22</f>
        <v>0</v>
      </c>
      <c r="T27" s="22" t="s">
        <v>26</v>
      </c>
      <c r="U27" s="22" t="s">
        <v>26</v>
      </c>
      <c r="V27" s="15" t="s">
        <v>26</v>
      </c>
    </row>
    <row r="28" spans="2:27" s="2" customFormat="1" x14ac:dyDescent="0.3">
      <c r="B28" s="11" t="s">
        <v>40</v>
      </c>
      <c r="C28" s="12">
        <v>13000</v>
      </c>
      <c r="D28" s="12">
        <f>D$20-E28*F28*K28</f>
        <v>6175</v>
      </c>
      <c r="E28" s="12">
        <v>0</v>
      </c>
      <c r="F28" s="13">
        <f t="shared" ref="F28:F32" si="8">$C$3</f>
        <v>0.5</v>
      </c>
      <c r="G28" s="12">
        <f>C28*F28</f>
        <v>6500</v>
      </c>
      <c r="H28" s="12">
        <f t="shared" ref="H28" si="9">G28*-$C$4</f>
        <v>-325</v>
      </c>
      <c r="I28" s="12">
        <f t="shared" ref="I28" si="10">G28*-$C$5</f>
        <v>0</v>
      </c>
      <c r="J28" s="12">
        <f t="shared" ref="J28" si="11">SUM(G28:I28)</f>
        <v>6175</v>
      </c>
      <c r="K28" s="14">
        <f>K20</f>
        <v>0.95</v>
      </c>
      <c r="L28" s="12">
        <v>0</v>
      </c>
      <c r="M28" s="12">
        <v>0</v>
      </c>
      <c r="N28" s="12">
        <f t="shared" ref="N28" si="12">SUM(J28,L28:M28)</f>
        <v>6175</v>
      </c>
      <c r="O28" s="12">
        <v>0</v>
      </c>
      <c r="P28" s="12">
        <f>SUM(N28:O28)*$C$6</f>
        <v>6175</v>
      </c>
      <c r="Q28" s="15">
        <f>Q25</f>
        <v>5842.5</v>
      </c>
      <c r="R28" s="15">
        <f>Q28-P28</f>
        <v>-332.5</v>
      </c>
      <c r="S28" s="12">
        <f>(G28*K28-D28)*$C$6</f>
        <v>0</v>
      </c>
      <c r="T28" s="15">
        <f>T22</f>
        <v>237.5</v>
      </c>
      <c r="U28" s="15">
        <f>R28+S28+T28</f>
        <v>-95</v>
      </c>
      <c r="V28" s="15" t="s">
        <v>26</v>
      </c>
    </row>
    <row r="29" spans="2:27" s="1" customFormat="1" ht="15" thickBot="1" x14ac:dyDescent="0.35">
      <c r="B29" s="1" t="s">
        <v>41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>
        <f>U28+S27</f>
        <v>-95</v>
      </c>
      <c r="V29" s="23">
        <f>P28+U29</f>
        <v>6080</v>
      </c>
    </row>
    <row r="30" spans="2:27" s="2" customFormat="1" x14ac:dyDescent="0.3">
      <c r="B30" s="26" t="s">
        <v>50</v>
      </c>
      <c r="C30" s="27">
        <f>C28+$C$9</f>
        <v>15000</v>
      </c>
      <c r="D30" s="28">
        <f>C30*K30*F30</f>
        <v>7125</v>
      </c>
      <c r="E30" s="27">
        <v>0</v>
      </c>
      <c r="F30" s="29">
        <f>$C$3</f>
        <v>0.5</v>
      </c>
      <c r="G30" s="27">
        <f>C30*F30</f>
        <v>7500</v>
      </c>
      <c r="H30" s="27">
        <f>G30*-$C$4</f>
        <v>-375</v>
      </c>
      <c r="I30" s="27">
        <f>G30*-$C$5</f>
        <v>0</v>
      </c>
      <c r="J30" s="27">
        <f>SUM(G30:I30)</f>
        <v>7125</v>
      </c>
      <c r="K30" s="30">
        <f>K79</f>
        <v>0.95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8" t="s">
        <v>26</v>
      </c>
      <c r="R30" s="28" t="s">
        <v>26</v>
      </c>
      <c r="S30" s="28" t="s">
        <v>26</v>
      </c>
      <c r="T30" s="28" t="s">
        <v>26</v>
      </c>
      <c r="U30" s="28" t="s">
        <v>26</v>
      </c>
      <c r="V30" s="28" t="s">
        <v>26</v>
      </c>
    </row>
    <row r="31" spans="2:27" s="2" customFormat="1" x14ac:dyDescent="0.3">
      <c r="B31" s="18" t="s">
        <v>53</v>
      </c>
      <c r="C31" s="19">
        <v>13000</v>
      </c>
      <c r="D31" s="19">
        <f>D$20-E31*F31*K31</f>
        <v>6175</v>
      </c>
      <c r="E31" s="19">
        <v>0</v>
      </c>
      <c r="F31" s="20">
        <f>$C$3</f>
        <v>0.5</v>
      </c>
      <c r="G31" s="19">
        <f>C31*F31</f>
        <v>6500</v>
      </c>
      <c r="H31" s="19">
        <f>G31*-$C$4</f>
        <v>-325</v>
      </c>
      <c r="I31" s="19">
        <f>G31*-$C$5</f>
        <v>0</v>
      </c>
      <c r="J31" s="19">
        <f t="shared" ref="J31" si="13">SUM(G31:I31)</f>
        <v>6175</v>
      </c>
      <c r="K31" s="21">
        <f>K20</f>
        <v>0.95</v>
      </c>
      <c r="L31" s="19">
        <v>0</v>
      </c>
      <c r="M31" s="19">
        <v>0</v>
      </c>
      <c r="N31" s="19">
        <f>SUM(J31,L31:M31)</f>
        <v>6175</v>
      </c>
      <c r="O31" s="19">
        <v>0</v>
      </c>
      <c r="P31" s="19">
        <f>SUM(N31:O31)*$C$6</f>
        <v>6175</v>
      </c>
      <c r="Q31" s="22" t="s">
        <v>26</v>
      </c>
      <c r="R31" s="22" t="s">
        <v>26</v>
      </c>
      <c r="S31" s="19">
        <f>(G31*K31-D31)*$C$6-S25</f>
        <v>0</v>
      </c>
      <c r="T31" s="22" t="s">
        <v>26</v>
      </c>
      <c r="U31" s="22" t="s">
        <v>26</v>
      </c>
      <c r="V31" s="15" t="s">
        <v>26</v>
      </c>
    </row>
    <row r="32" spans="2:27" s="2" customFormat="1" x14ac:dyDescent="0.3">
      <c r="B32" s="11" t="s">
        <v>42</v>
      </c>
      <c r="C32" s="12">
        <v>15000</v>
      </c>
      <c r="D32" s="12">
        <f>D$30-E32*F32*K32</f>
        <v>7125</v>
      </c>
      <c r="E32" s="12">
        <v>0</v>
      </c>
      <c r="F32" s="13">
        <f t="shared" si="8"/>
        <v>0.5</v>
      </c>
      <c r="G32" s="12">
        <f>C32*F32</f>
        <v>7500</v>
      </c>
      <c r="H32" s="12">
        <f t="shared" ref="H32" si="14">G32*-$C$4</f>
        <v>-375</v>
      </c>
      <c r="I32" s="12">
        <f t="shared" ref="I32" si="15">G32*-$C$5</f>
        <v>0</v>
      </c>
      <c r="J32" s="12">
        <f>SUM(G32:I32)</f>
        <v>7125</v>
      </c>
      <c r="K32" s="14">
        <f>K20</f>
        <v>0.95</v>
      </c>
      <c r="L32" s="12">
        <v>0</v>
      </c>
      <c r="M32" s="12">
        <v>0</v>
      </c>
      <c r="N32" s="12">
        <f t="shared" ref="N32" si="16">SUM(J32,L32:M32)</f>
        <v>7125</v>
      </c>
      <c r="O32" s="12">
        <v>0</v>
      </c>
      <c r="P32" s="12">
        <f>SUM(N32:O32)*$C$6</f>
        <v>7125</v>
      </c>
      <c r="Q32" s="15">
        <f>(D79-T81)*C7</f>
        <v>5842.5</v>
      </c>
      <c r="R32" s="15">
        <f>Q32-P32</f>
        <v>-1282.5</v>
      </c>
      <c r="S32" s="12">
        <f>(G32*K32-D32)*$C$6</f>
        <v>0</v>
      </c>
      <c r="T32" s="15">
        <f>T28+S28*$C$8</f>
        <v>237.5</v>
      </c>
      <c r="U32" s="15">
        <f>R32+S32+T32</f>
        <v>-1045</v>
      </c>
      <c r="V32" s="15" t="s">
        <v>26</v>
      </c>
    </row>
    <row r="33" spans="2:22" s="1" customFormat="1" x14ac:dyDescent="0.3">
      <c r="B33" s="1" t="s">
        <v>43</v>
      </c>
      <c r="C33" s="23" t="s">
        <v>26</v>
      </c>
      <c r="D33" s="23" t="s">
        <v>26</v>
      </c>
      <c r="E33" s="23" t="s">
        <v>26</v>
      </c>
      <c r="F33" s="24" t="s">
        <v>26</v>
      </c>
      <c r="G33" s="23" t="s">
        <v>26</v>
      </c>
      <c r="H33" s="23" t="s">
        <v>26</v>
      </c>
      <c r="I33" s="23" t="s">
        <v>26</v>
      </c>
      <c r="J33" s="23" t="s">
        <v>26</v>
      </c>
      <c r="K33" s="25" t="s">
        <v>26</v>
      </c>
      <c r="L33" s="23" t="s">
        <v>26</v>
      </c>
      <c r="M33" s="23" t="s">
        <v>26</v>
      </c>
      <c r="N33" s="23" t="s">
        <v>26</v>
      </c>
      <c r="O33" s="23" t="s">
        <v>26</v>
      </c>
      <c r="P33" s="23" t="s">
        <v>26</v>
      </c>
      <c r="Q33" s="23" t="s">
        <v>26</v>
      </c>
      <c r="R33" s="23" t="s">
        <v>26</v>
      </c>
      <c r="S33" s="23" t="s">
        <v>26</v>
      </c>
      <c r="T33" s="23" t="s">
        <v>26</v>
      </c>
      <c r="U33" s="23">
        <f>U32+S31</f>
        <v>-1045</v>
      </c>
      <c r="V33" s="23">
        <f>P32+U33</f>
        <v>6080</v>
      </c>
    </row>
    <row r="34" spans="2:22" s="1" customFormat="1" x14ac:dyDescent="0.3">
      <c r="C34" s="23"/>
      <c r="D34" s="23"/>
      <c r="E34" s="23"/>
      <c r="F34" s="24"/>
      <c r="G34" s="23"/>
      <c r="H34" s="23"/>
      <c r="I34" s="23"/>
      <c r="J34" s="23"/>
      <c r="K34" s="2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2" customFormat="1" x14ac:dyDescent="0.3">
      <c r="Q35" s="3"/>
      <c r="T35" s="3"/>
      <c r="U35" s="3"/>
      <c r="V35" s="3"/>
    </row>
    <row r="36" spans="2:22" s="33" customFormat="1" x14ac:dyDescent="0.3">
      <c r="Q36" s="34"/>
      <c r="T36" s="34"/>
      <c r="U36" s="34"/>
      <c r="V36" s="34"/>
    </row>
    <row r="37" spans="2:22" s="33" customFormat="1" x14ac:dyDescent="0.3">
      <c r="B37" s="32" t="s">
        <v>32</v>
      </c>
      <c r="Q37" s="34"/>
      <c r="T37" s="34"/>
      <c r="U37" s="34"/>
      <c r="V37" s="34"/>
    </row>
    <row r="38" spans="2:22" s="33" customFormat="1" ht="57.6" x14ac:dyDescent="0.3">
      <c r="B38" s="35"/>
      <c r="C38" s="36" t="s">
        <v>0</v>
      </c>
      <c r="D38" s="36" t="s">
        <v>39</v>
      </c>
      <c r="E38" s="36" t="s">
        <v>27</v>
      </c>
      <c r="F38" s="36" t="s">
        <v>3</v>
      </c>
      <c r="G38" s="36" t="s">
        <v>7</v>
      </c>
      <c r="H38" s="36" t="s">
        <v>4</v>
      </c>
      <c r="I38" s="36" t="s">
        <v>5</v>
      </c>
      <c r="J38" s="36" t="s">
        <v>6</v>
      </c>
      <c r="K38" s="36" t="s">
        <v>15</v>
      </c>
      <c r="L38" s="36" t="s">
        <v>1</v>
      </c>
      <c r="M38" s="36" t="s">
        <v>8</v>
      </c>
      <c r="N38" s="36" t="s">
        <v>13</v>
      </c>
      <c r="O38" s="36" t="s">
        <v>25</v>
      </c>
      <c r="P38" s="36" t="s">
        <v>9</v>
      </c>
      <c r="Q38" s="36" t="s">
        <v>2</v>
      </c>
      <c r="R38" s="36" t="s">
        <v>37</v>
      </c>
      <c r="S38" s="36" t="s">
        <v>28</v>
      </c>
      <c r="T38" s="36" t="s">
        <v>29</v>
      </c>
      <c r="U38" s="36" t="s">
        <v>38</v>
      </c>
      <c r="V38" s="36" t="s">
        <v>24</v>
      </c>
    </row>
    <row r="39" spans="2:22" s="33" customFormat="1" x14ac:dyDescent="0.3">
      <c r="B39" s="37" t="s">
        <v>46</v>
      </c>
      <c r="C39" s="38">
        <f>C14</f>
        <v>10000</v>
      </c>
      <c r="D39" s="39">
        <f>G39*K39</f>
        <v>4750</v>
      </c>
      <c r="E39" s="39" t="s">
        <v>26</v>
      </c>
      <c r="F39" s="40">
        <f>$C$3</f>
        <v>0.5</v>
      </c>
      <c r="G39" s="38">
        <f>C39*F39</f>
        <v>5000</v>
      </c>
      <c r="H39" s="39">
        <f>G39*-$D$4</f>
        <v>-250</v>
      </c>
      <c r="I39" s="39">
        <v>0</v>
      </c>
      <c r="J39" s="38">
        <f>SUM(G39:I39)</f>
        <v>4750</v>
      </c>
      <c r="K39" s="41">
        <f>K63</f>
        <v>0.95</v>
      </c>
      <c r="L39" s="39" t="s">
        <v>26</v>
      </c>
      <c r="M39" s="39" t="s">
        <v>26</v>
      </c>
      <c r="N39" s="39" t="s">
        <v>26</v>
      </c>
      <c r="O39" s="39" t="s">
        <v>26</v>
      </c>
      <c r="P39" s="39" t="s">
        <v>26</v>
      </c>
      <c r="Q39" s="39" t="s">
        <v>26</v>
      </c>
      <c r="R39" s="42" t="s">
        <v>26</v>
      </c>
      <c r="S39" s="42" t="s">
        <v>26</v>
      </c>
      <c r="T39" s="42" t="s">
        <v>26</v>
      </c>
      <c r="U39" s="42" t="s">
        <v>26</v>
      </c>
      <c r="V39" s="42" t="s">
        <v>26</v>
      </c>
    </row>
    <row r="40" spans="2:22" s="33" customFormat="1" x14ac:dyDescent="0.3">
      <c r="B40" s="43" t="s">
        <v>22</v>
      </c>
      <c r="C40" s="44">
        <v>10000</v>
      </c>
      <c r="D40" s="44">
        <f>D$39-E40*K40*F40</f>
        <v>4750</v>
      </c>
      <c r="E40" s="44">
        <v>0</v>
      </c>
      <c r="F40" s="45">
        <f>$C$3</f>
        <v>0.5</v>
      </c>
      <c r="G40" s="44">
        <f>C40*F40</f>
        <v>5000</v>
      </c>
      <c r="H40" s="44">
        <f>G40*-$D$4</f>
        <v>-250</v>
      </c>
      <c r="I40" s="44">
        <f>G40*-$C$5</f>
        <v>0</v>
      </c>
      <c r="J40" s="44">
        <f t="shared" ref="J40:J43" si="17">SUM(G40:I40)</f>
        <v>4750</v>
      </c>
      <c r="K40" s="46">
        <f>$K$14</f>
        <v>0.95</v>
      </c>
      <c r="L40" s="44">
        <v>0</v>
      </c>
      <c r="M40" s="44">
        <v>0</v>
      </c>
      <c r="N40" s="44">
        <f t="shared" ref="N40:N43" si="18">SUM(J40,L40:M40)</f>
        <v>4750</v>
      </c>
      <c r="O40" s="44">
        <v>0</v>
      </c>
      <c r="P40" s="44">
        <f>SUM(N40:O40)*$C$6</f>
        <v>4750</v>
      </c>
      <c r="Q40" s="108">
        <f>D63*D7</f>
        <v>3800</v>
      </c>
      <c r="R40" s="47">
        <f>Q40-P40</f>
        <v>-950</v>
      </c>
      <c r="S40" s="47">
        <f>(G40*K40-D40)*$C$6</f>
        <v>0</v>
      </c>
      <c r="T40" s="48">
        <v>0</v>
      </c>
      <c r="U40" s="48">
        <f>R40+S40+T40</f>
        <v>-950</v>
      </c>
      <c r="V40" s="49">
        <f>P40+U40</f>
        <v>3800</v>
      </c>
    </row>
    <row r="41" spans="2:22" s="33" customFormat="1" x14ac:dyDescent="0.3">
      <c r="B41" s="43" t="s">
        <v>23</v>
      </c>
      <c r="C41" s="44">
        <v>10000</v>
      </c>
      <c r="D41" s="44">
        <f>D$39-E41*F41*K41</f>
        <v>4750</v>
      </c>
      <c r="E41" s="44">
        <v>0</v>
      </c>
      <c r="F41" s="45">
        <f>$C$3</f>
        <v>0.5</v>
      </c>
      <c r="G41" s="44">
        <f>C41*F41</f>
        <v>5000</v>
      </c>
      <c r="H41" s="44">
        <f t="shared" ref="H41:H43" si="19">G41*-$D$4</f>
        <v>-250</v>
      </c>
      <c r="I41" s="44">
        <f>G41*-$C$5</f>
        <v>0</v>
      </c>
      <c r="J41" s="44">
        <f t="shared" si="17"/>
        <v>4750</v>
      </c>
      <c r="K41" s="46">
        <f>$K$14</f>
        <v>0.95</v>
      </c>
      <c r="L41" s="44">
        <v>0</v>
      </c>
      <c r="M41" s="44">
        <v>0</v>
      </c>
      <c r="N41" s="44">
        <f t="shared" si="18"/>
        <v>4750</v>
      </c>
      <c r="O41" s="44">
        <v>0</v>
      </c>
      <c r="P41" s="44">
        <f>SUM(N41:O41)*$C$6</f>
        <v>4750</v>
      </c>
      <c r="Q41" s="108">
        <f>$Q$40</f>
        <v>3800</v>
      </c>
      <c r="R41" s="47">
        <f>Q41-P41</f>
        <v>-950</v>
      </c>
      <c r="S41" s="47">
        <f>(G41*K41-D41)*$C$6</f>
        <v>0</v>
      </c>
      <c r="T41" s="48">
        <v>0</v>
      </c>
      <c r="U41" s="48">
        <f t="shared" ref="U41" si="20">R41+S41+T41</f>
        <v>-950</v>
      </c>
      <c r="V41" s="49">
        <f t="shared" ref="V41" si="21">P41+U41</f>
        <v>3800</v>
      </c>
    </row>
    <row r="42" spans="2:22" s="33" customFormat="1" x14ac:dyDescent="0.3">
      <c r="B42" s="50" t="s">
        <v>47</v>
      </c>
      <c r="C42" s="51">
        <v>11000</v>
      </c>
      <c r="D42" s="51">
        <f>D$39-E42*F42*K42</f>
        <v>4750</v>
      </c>
      <c r="E42" s="51">
        <v>0</v>
      </c>
      <c r="F42" s="52">
        <f t="shared" ref="F42:F50" si="22">$C$3</f>
        <v>0.5</v>
      </c>
      <c r="G42" s="51">
        <f>C42*F42</f>
        <v>5500</v>
      </c>
      <c r="H42" s="51">
        <f>G42*-$D$4</f>
        <v>-275</v>
      </c>
      <c r="I42" s="51">
        <f t="shared" ref="I42" si="23">G42*-$C$5</f>
        <v>0</v>
      </c>
      <c r="J42" s="51">
        <f>SUM(G42:I42)</f>
        <v>5225</v>
      </c>
      <c r="K42" s="53">
        <f>$K$14</f>
        <v>0.95</v>
      </c>
      <c r="L42" s="51">
        <v>0</v>
      </c>
      <c r="M42" s="51">
        <v>0</v>
      </c>
      <c r="N42" s="51">
        <f>SUM(J42,L42:M42)</f>
        <v>5225</v>
      </c>
      <c r="O42" s="51">
        <v>0</v>
      </c>
      <c r="P42" s="51">
        <f>SUM(N42:O42)*$C$6</f>
        <v>5225</v>
      </c>
      <c r="Q42" s="109" t="s">
        <v>26</v>
      </c>
      <c r="R42" s="54" t="s">
        <v>26</v>
      </c>
      <c r="S42" s="55">
        <f>(G42*K42-D42)*$C$6-S40</f>
        <v>475</v>
      </c>
      <c r="T42" s="54" t="s">
        <v>26</v>
      </c>
      <c r="U42" s="54" t="s">
        <v>26</v>
      </c>
      <c r="V42" s="49" t="s">
        <v>26</v>
      </c>
    </row>
    <row r="43" spans="2:22" s="33" customFormat="1" x14ac:dyDescent="0.3">
      <c r="B43" s="43" t="s">
        <v>16</v>
      </c>
      <c r="C43" s="44">
        <v>10000</v>
      </c>
      <c r="D43" s="44">
        <f>D$39-E43*F43*K43</f>
        <v>4750</v>
      </c>
      <c r="E43" s="44">
        <v>0</v>
      </c>
      <c r="F43" s="45">
        <f>$C$3</f>
        <v>0.5</v>
      </c>
      <c r="G43" s="44">
        <f>C43*F43</f>
        <v>5000</v>
      </c>
      <c r="H43" s="44">
        <f t="shared" si="19"/>
        <v>-250</v>
      </c>
      <c r="I43" s="44">
        <f>G43*-$C$5</f>
        <v>0</v>
      </c>
      <c r="J43" s="44">
        <f t="shared" si="17"/>
        <v>4750</v>
      </c>
      <c r="K43" s="46">
        <f>$K$14</f>
        <v>0.95</v>
      </c>
      <c r="L43" s="44">
        <v>0</v>
      </c>
      <c r="M43" s="44">
        <v>0</v>
      </c>
      <c r="N43" s="44">
        <f t="shared" si="18"/>
        <v>4750</v>
      </c>
      <c r="O43" s="44">
        <v>0</v>
      </c>
      <c r="P43" s="44">
        <f>SUM(N43:O43)*$C$6</f>
        <v>4750</v>
      </c>
      <c r="Q43" s="108">
        <f>$Q$40</f>
        <v>3800</v>
      </c>
      <c r="R43" s="47">
        <f>Q43-P43</f>
        <v>-950</v>
      </c>
      <c r="S43" s="47">
        <f>(G43*K43-D43)*$C$6</f>
        <v>0</v>
      </c>
      <c r="T43" s="48">
        <v>0</v>
      </c>
      <c r="U43" s="48">
        <f>R43+S43+T43</f>
        <v>-950</v>
      </c>
      <c r="V43" s="49" t="s">
        <v>26</v>
      </c>
    </row>
    <row r="44" spans="2:22" s="33" customFormat="1" ht="15" thickBot="1" x14ac:dyDescent="0.35">
      <c r="B44" s="32" t="s">
        <v>19</v>
      </c>
      <c r="C44" s="56" t="s">
        <v>26</v>
      </c>
      <c r="D44" s="56" t="s">
        <v>26</v>
      </c>
      <c r="E44" s="56" t="s">
        <v>26</v>
      </c>
      <c r="F44" s="57" t="s">
        <v>26</v>
      </c>
      <c r="G44" s="56" t="s">
        <v>26</v>
      </c>
      <c r="H44" s="56" t="s">
        <v>26</v>
      </c>
      <c r="I44" s="56" t="s">
        <v>26</v>
      </c>
      <c r="J44" s="56" t="s">
        <v>26</v>
      </c>
      <c r="K44" s="58" t="s">
        <v>26</v>
      </c>
      <c r="L44" s="56" t="s">
        <v>26</v>
      </c>
      <c r="M44" s="56" t="s">
        <v>26</v>
      </c>
      <c r="N44" s="56" t="s">
        <v>26</v>
      </c>
      <c r="O44" s="56" t="s">
        <v>26</v>
      </c>
      <c r="P44" s="56" t="s">
        <v>26</v>
      </c>
      <c r="Q44" s="56" t="s">
        <v>26</v>
      </c>
      <c r="R44" s="59" t="s">
        <v>26</v>
      </c>
      <c r="S44" s="59" t="s">
        <v>26</v>
      </c>
      <c r="T44" s="59" t="s">
        <v>26</v>
      </c>
      <c r="U44" s="59">
        <f>U43+S42</f>
        <v>-475</v>
      </c>
      <c r="V44" s="59">
        <f>P43+U44</f>
        <v>4275</v>
      </c>
    </row>
    <row r="45" spans="2:22" s="33" customFormat="1" x14ac:dyDescent="0.3">
      <c r="B45" s="60" t="s">
        <v>48</v>
      </c>
      <c r="C45" s="61">
        <f>C43+$D$9</f>
        <v>8000</v>
      </c>
      <c r="D45" s="62">
        <f>C45*K45*F45</f>
        <v>3800</v>
      </c>
      <c r="E45" s="61">
        <v>0</v>
      </c>
      <c r="F45" s="63">
        <f>$C$3</f>
        <v>0.5</v>
      </c>
      <c r="G45" s="61">
        <f>C45*F45</f>
        <v>4000</v>
      </c>
      <c r="H45" s="61">
        <f t="shared" ref="H45:H47" si="24">G45*-$D$4</f>
        <v>-200</v>
      </c>
      <c r="I45" s="61">
        <f>G45*-$C$5</f>
        <v>0</v>
      </c>
      <c r="J45" s="61">
        <f>SUM(G45:I45)</f>
        <v>3800</v>
      </c>
      <c r="K45" s="64">
        <f>K69</f>
        <v>0.95</v>
      </c>
      <c r="L45" s="62" t="s">
        <v>26</v>
      </c>
      <c r="M45" s="62" t="s">
        <v>26</v>
      </c>
      <c r="N45" s="62" t="s">
        <v>26</v>
      </c>
      <c r="O45" s="62" t="s">
        <v>26</v>
      </c>
      <c r="P45" s="62" t="s">
        <v>26</v>
      </c>
      <c r="Q45" s="62" t="s">
        <v>26</v>
      </c>
      <c r="R45" s="62" t="s">
        <v>26</v>
      </c>
      <c r="S45" s="62" t="s">
        <v>26</v>
      </c>
      <c r="T45" s="62" t="s">
        <v>26</v>
      </c>
      <c r="U45" s="62" t="s">
        <v>26</v>
      </c>
      <c r="V45" s="62" t="s">
        <v>26</v>
      </c>
    </row>
    <row r="46" spans="2:22" s="33" customFormat="1" x14ac:dyDescent="0.3">
      <c r="B46" s="50" t="s">
        <v>49</v>
      </c>
      <c r="C46" s="51">
        <v>11000</v>
      </c>
      <c r="D46" s="51">
        <f>D$39-E46*K46*F46</f>
        <v>4750</v>
      </c>
      <c r="E46" s="51">
        <v>0</v>
      </c>
      <c r="F46" s="52">
        <f t="shared" si="22"/>
        <v>0.5</v>
      </c>
      <c r="G46" s="51">
        <f>C46*F46</f>
        <v>5500</v>
      </c>
      <c r="H46" s="51">
        <f>G46*-$D$4</f>
        <v>-275</v>
      </c>
      <c r="I46" s="51">
        <f>G46*-$C$5</f>
        <v>0</v>
      </c>
      <c r="J46" s="51">
        <f>SUM(G46:I46)</f>
        <v>5225</v>
      </c>
      <c r="K46" s="53">
        <f>K39</f>
        <v>0.95</v>
      </c>
      <c r="L46" s="51">
        <v>0</v>
      </c>
      <c r="M46" s="51">
        <v>0</v>
      </c>
      <c r="N46" s="51">
        <f>SUM(J46,L46:M46)</f>
        <v>5225</v>
      </c>
      <c r="O46" s="51">
        <v>0</v>
      </c>
      <c r="P46" s="51">
        <f>SUM(N46:O46)*$C$6</f>
        <v>5225</v>
      </c>
      <c r="Q46" s="109" t="s">
        <v>26</v>
      </c>
      <c r="R46" s="54" t="s">
        <v>26</v>
      </c>
      <c r="S46" s="55">
        <f>(G46*K46-D46)*$C$6-S41</f>
        <v>475</v>
      </c>
      <c r="T46" s="54" t="s">
        <v>26</v>
      </c>
      <c r="U46" s="54" t="s">
        <v>26</v>
      </c>
      <c r="V46" s="48" t="s">
        <v>26</v>
      </c>
    </row>
    <row r="47" spans="2:22" s="33" customFormat="1" x14ac:dyDescent="0.3">
      <c r="B47" s="65" t="s">
        <v>17</v>
      </c>
      <c r="C47" s="47">
        <v>8000</v>
      </c>
      <c r="D47" s="47">
        <f>D$45-E47*K47*F47</f>
        <v>3800</v>
      </c>
      <c r="E47" s="47">
        <v>0</v>
      </c>
      <c r="F47" s="66">
        <f t="shared" si="22"/>
        <v>0.5</v>
      </c>
      <c r="G47" s="47">
        <f>C47*F47</f>
        <v>4000</v>
      </c>
      <c r="H47" s="47">
        <f t="shared" si="24"/>
        <v>-200</v>
      </c>
      <c r="I47" s="47">
        <f t="shared" ref="I47" si="25">G47*-$C$5</f>
        <v>0</v>
      </c>
      <c r="J47" s="47">
        <f t="shared" ref="J47" si="26">SUM(G47:I47)</f>
        <v>3800</v>
      </c>
      <c r="K47" s="67">
        <f>K45</f>
        <v>0.95</v>
      </c>
      <c r="L47" s="47">
        <v>0</v>
      </c>
      <c r="M47" s="47">
        <v>0</v>
      </c>
      <c r="N47" s="47">
        <f t="shared" ref="N47" si="27">SUM(J47,L47:M47)</f>
        <v>3800</v>
      </c>
      <c r="O47" s="47">
        <v>0</v>
      </c>
      <c r="P47" s="47">
        <f>SUM(N47:O47)*$C$6</f>
        <v>3800</v>
      </c>
      <c r="Q47" s="48">
        <f>(D69-T71)*D7</f>
        <v>3895</v>
      </c>
      <c r="R47" s="47">
        <f>Q47-P47</f>
        <v>95</v>
      </c>
      <c r="S47" s="47">
        <f>(G47*K47-D47)*$C$6</f>
        <v>0</v>
      </c>
      <c r="T47" s="48">
        <f>S43*$D$8</f>
        <v>0</v>
      </c>
      <c r="U47" s="48">
        <f>R47+S47+T47</f>
        <v>95</v>
      </c>
      <c r="V47" s="49" t="s">
        <v>26</v>
      </c>
    </row>
    <row r="48" spans="2:22" s="33" customFormat="1" x14ac:dyDescent="0.3">
      <c r="B48" s="32" t="s">
        <v>20</v>
      </c>
      <c r="C48" s="56" t="s">
        <v>26</v>
      </c>
      <c r="D48" s="56" t="s">
        <v>26</v>
      </c>
      <c r="E48" s="56" t="s">
        <v>26</v>
      </c>
      <c r="F48" s="57" t="s">
        <v>26</v>
      </c>
      <c r="G48" s="56" t="s">
        <v>26</v>
      </c>
      <c r="H48" s="56" t="s">
        <v>26</v>
      </c>
      <c r="I48" s="56" t="s">
        <v>26</v>
      </c>
      <c r="J48" s="56" t="s">
        <v>26</v>
      </c>
      <c r="K48" s="58" t="s">
        <v>26</v>
      </c>
      <c r="L48" s="56" t="s">
        <v>26</v>
      </c>
      <c r="M48" s="56" t="s">
        <v>26</v>
      </c>
      <c r="N48" s="56" t="s">
        <v>26</v>
      </c>
      <c r="O48" s="56" t="s">
        <v>26</v>
      </c>
      <c r="P48" s="56" t="s">
        <v>26</v>
      </c>
      <c r="Q48" s="56" t="s">
        <v>26</v>
      </c>
      <c r="R48" s="59" t="s">
        <v>26</v>
      </c>
      <c r="S48" s="59" t="s">
        <v>26</v>
      </c>
      <c r="T48" s="59" t="s">
        <v>26</v>
      </c>
      <c r="U48" s="59">
        <f>U47+S46</f>
        <v>570</v>
      </c>
      <c r="V48" s="59">
        <f>P47+U48</f>
        <v>4370</v>
      </c>
    </row>
    <row r="49" spans="2:25" s="33" customFormat="1" x14ac:dyDescent="0.3">
      <c r="B49" s="50" t="s">
        <v>51</v>
      </c>
      <c r="C49" s="51">
        <v>11000</v>
      </c>
      <c r="D49" s="51">
        <f>D$39-E49*F49*K49</f>
        <v>4750</v>
      </c>
      <c r="E49" s="51">
        <v>0</v>
      </c>
      <c r="F49" s="52">
        <f>$C$3</f>
        <v>0.5</v>
      </c>
      <c r="G49" s="51">
        <f>C49*F49</f>
        <v>5500</v>
      </c>
      <c r="H49" s="51">
        <f>G49*-$D$4</f>
        <v>-275</v>
      </c>
      <c r="I49" s="51">
        <f>G49*-$C$5</f>
        <v>0</v>
      </c>
      <c r="J49" s="51">
        <f>SUM(G49:I49)</f>
        <v>5225</v>
      </c>
      <c r="K49" s="53">
        <f>K39</f>
        <v>0.95</v>
      </c>
      <c r="L49" s="51">
        <v>0</v>
      </c>
      <c r="M49" s="51">
        <v>0</v>
      </c>
      <c r="N49" s="51">
        <f>SUM(J49,L49:M49)</f>
        <v>5225</v>
      </c>
      <c r="O49" s="51">
        <v>0</v>
      </c>
      <c r="P49" s="51">
        <f>SUM(N49:O49)*$C$6</f>
        <v>5225</v>
      </c>
      <c r="Q49" s="109" t="s">
        <v>26</v>
      </c>
      <c r="R49" s="54" t="s">
        <v>26</v>
      </c>
      <c r="S49" s="55">
        <f>(G49*K49-D49)*$C$6-S43</f>
        <v>475</v>
      </c>
      <c r="T49" s="54" t="s">
        <v>26</v>
      </c>
      <c r="U49" s="54" t="s">
        <v>26</v>
      </c>
      <c r="V49" s="48" t="s">
        <v>26</v>
      </c>
    </row>
    <row r="50" spans="2:25" s="33" customFormat="1" x14ac:dyDescent="0.3">
      <c r="B50" s="43" t="s">
        <v>18</v>
      </c>
      <c r="C50" s="44">
        <v>8000</v>
      </c>
      <c r="D50" s="47">
        <f>D$45-E50*F50*K50</f>
        <v>3800</v>
      </c>
      <c r="E50" s="44">
        <v>0</v>
      </c>
      <c r="F50" s="45">
        <f t="shared" si="22"/>
        <v>0.5</v>
      </c>
      <c r="G50" s="44">
        <f>C50*F50</f>
        <v>4000</v>
      </c>
      <c r="H50" s="44">
        <f t="shared" ref="H50" si="28">G50*-$D$4</f>
        <v>-200</v>
      </c>
      <c r="I50" s="44">
        <f t="shared" ref="I50" si="29">G50*-$C$5</f>
        <v>0</v>
      </c>
      <c r="J50" s="44">
        <f t="shared" ref="J50" si="30">SUM(G50:I50)</f>
        <v>3800</v>
      </c>
      <c r="K50" s="46">
        <f>K45</f>
        <v>0.95</v>
      </c>
      <c r="L50" s="44">
        <v>0</v>
      </c>
      <c r="M50" s="44">
        <v>0</v>
      </c>
      <c r="N50" s="44">
        <f t="shared" ref="N50" si="31">SUM(J50,L50:M50)</f>
        <v>3800</v>
      </c>
      <c r="O50" s="44">
        <v>0</v>
      </c>
      <c r="P50" s="44">
        <f>SUM(N50:O50)*$C$6</f>
        <v>3800</v>
      </c>
      <c r="Q50" s="108">
        <f>Q47</f>
        <v>3895</v>
      </c>
      <c r="R50" s="48">
        <f>Q50-P50</f>
        <v>95</v>
      </c>
      <c r="S50" s="47">
        <f>(G50*K50-D50)*$C$6</f>
        <v>0</v>
      </c>
      <c r="T50" s="48">
        <f>T47</f>
        <v>0</v>
      </c>
      <c r="U50" s="48">
        <f>R50+S50+T50</f>
        <v>95</v>
      </c>
      <c r="V50" s="48" t="s">
        <v>26</v>
      </c>
    </row>
    <row r="51" spans="2:25" s="33" customFormat="1" x14ac:dyDescent="0.3">
      <c r="B51" s="32" t="s">
        <v>21</v>
      </c>
      <c r="C51" s="56" t="s">
        <v>26</v>
      </c>
      <c r="D51" s="56" t="s">
        <v>26</v>
      </c>
      <c r="E51" s="56" t="s">
        <v>26</v>
      </c>
      <c r="F51" s="57" t="s">
        <v>26</v>
      </c>
      <c r="G51" s="56" t="s">
        <v>26</v>
      </c>
      <c r="H51" s="56" t="s">
        <v>26</v>
      </c>
      <c r="I51" s="56" t="s">
        <v>26</v>
      </c>
      <c r="J51" s="56" t="s">
        <v>26</v>
      </c>
      <c r="K51" s="58" t="s">
        <v>26</v>
      </c>
      <c r="L51" s="56" t="s">
        <v>26</v>
      </c>
      <c r="M51" s="56" t="s">
        <v>26</v>
      </c>
      <c r="N51" s="56" t="s">
        <v>26</v>
      </c>
      <c r="O51" s="56" t="s">
        <v>26</v>
      </c>
      <c r="P51" s="56" t="s">
        <v>26</v>
      </c>
      <c r="Q51" s="56" t="s">
        <v>26</v>
      </c>
      <c r="R51" s="59" t="s">
        <v>26</v>
      </c>
      <c r="S51" s="59" t="s">
        <v>26</v>
      </c>
      <c r="T51" s="59" t="s">
        <v>26</v>
      </c>
      <c r="U51" s="59">
        <f>U50+S49</f>
        <v>570</v>
      </c>
      <c r="V51" s="59">
        <f>P50+U51</f>
        <v>4370</v>
      </c>
    </row>
    <row r="52" spans="2:25" s="33" customFormat="1" x14ac:dyDescent="0.3">
      <c r="B52" s="50" t="s">
        <v>52</v>
      </c>
      <c r="C52" s="55">
        <v>9000</v>
      </c>
      <c r="D52" s="55">
        <f>D$45-E52*F52*K52</f>
        <v>3800</v>
      </c>
      <c r="E52" s="55">
        <v>0</v>
      </c>
      <c r="F52" s="112">
        <f>$C$3</f>
        <v>0.5</v>
      </c>
      <c r="G52" s="55">
        <f>C52*F52</f>
        <v>4500</v>
      </c>
      <c r="H52" s="55">
        <f>G52*-$C$4</f>
        <v>-225</v>
      </c>
      <c r="I52" s="55">
        <f>G52*-$C$5</f>
        <v>0</v>
      </c>
      <c r="J52" s="55">
        <f>SUM(G52:I52)</f>
        <v>4275</v>
      </c>
      <c r="K52" s="113">
        <f>K43</f>
        <v>0.95</v>
      </c>
      <c r="L52" s="55">
        <v>0</v>
      </c>
      <c r="M52" s="55">
        <v>0</v>
      </c>
      <c r="N52" s="55">
        <f>SUM(J52,L52:M52)</f>
        <v>4275</v>
      </c>
      <c r="O52" s="55">
        <v>0</v>
      </c>
      <c r="P52" s="55">
        <f>SUM(N52:O52)*$C$6</f>
        <v>4275</v>
      </c>
      <c r="Q52" s="54" t="s">
        <v>26</v>
      </c>
      <c r="R52" s="54" t="s">
        <v>26</v>
      </c>
      <c r="S52" s="55">
        <f>(G52*K52-D52)*$C$6-S47</f>
        <v>475</v>
      </c>
      <c r="T52" s="54" t="s">
        <v>26</v>
      </c>
      <c r="U52" s="54" t="s">
        <v>26</v>
      </c>
      <c r="V52" s="48" t="s">
        <v>26</v>
      </c>
    </row>
    <row r="53" spans="2:25" s="33" customFormat="1" x14ac:dyDescent="0.3">
      <c r="B53" s="43" t="s">
        <v>40</v>
      </c>
      <c r="C53" s="47">
        <v>8000</v>
      </c>
      <c r="D53" s="47">
        <f>D$45-E53*F53*K53</f>
        <v>3800</v>
      </c>
      <c r="E53" s="47">
        <v>0</v>
      </c>
      <c r="F53" s="66">
        <f t="shared" ref="F53:F57" si="32">$C$3</f>
        <v>0.5</v>
      </c>
      <c r="G53" s="47">
        <f>C53*F53</f>
        <v>4000</v>
      </c>
      <c r="H53" s="47">
        <f t="shared" ref="H53" si="33">G53*-$C$4</f>
        <v>-200</v>
      </c>
      <c r="I53" s="47">
        <f t="shared" ref="I53" si="34">G53*-$C$5</f>
        <v>0</v>
      </c>
      <c r="J53" s="47">
        <f t="shared" ref="J53" si="35">SUM(G53:I53)</f>
        <v>3800</v>
      </c>
      <c r="K53" s="67">
        <f>K45</f>
        <v>0.95</v>
      </c>
      <c r="L53" s="47">
        <v>0</v>
      </c>
      <c r="M53" s="47">
        <v>0</v>
      </c>
      <c r="N53" s="47">
        <f t="shared" ref="N53" si="36">SUM(J53,L53:M53)</f>
        <v>3800</v>
      </c>
      <c r="O53" s="47">
        <v>0</v>
      </c>
      <c r="P53" s="47">
        <f>SUM(N53:O53)*$C$6</f>
        <v>3800</v>
      </c>
      <c r="Q53" s="48">
        <f>Q47</f>
        <v>3895</v>
      </c>
      <c r="R53" s="48">
        <f>Q53-P53</f>
        <v>95</v>
      </c>
      <c r="S53" s="47">
        <f>(G53*K53-D53)*$C$6</f>
        <v>0</v>
      </c>
      <c r="T53" s="48">
        <f>T47</f>
        <v>0</v>
      </c>
      <c r="U53" s="48">
        <f>R53+S53+T53</f>
        <v>95</v>
      </c>
      <c r="V53" s="48" t="s">
        <v>26</v>
      </c>
    </row>
    <row r="54" spans="2:25" s="32" customFormat="1" ht="15" thickBot="1" x14ac:dyDescent="0.35">
      <c r="B54" s="32" t="s">
        <v>41</v>
      </c>
      <c r="C54" s="59" t="s">
        <v>26</v>
      </c>
      <c r="D54" s="59" t="s">
        <v>26</v>
      </c>
      <c r="E54" s="59" t="s">
        <v>26</v>
      </c>
      <c r="F54" s="114" t="s">
        <v>26</v>
      </c>
      <c r="G54" s="59" t="s">
        <v>26</v>
      </c>
      <c r="H54" s="59" t="s">
        <v>26</v>
      </c>
      <c r="I54" s="59" t="s">
        <v>26</v>
      </c>
      <c r="J54" s="59" t="s">
        <v>26</v>
      </c>
      <c r="K54" s="115" t="s">
        <v>26</v>
      </c>
      <c r="L54" s="59" t="s">
        <v>26</v>
      </c>
      <c r="M54" s="59" t="s">
        <v>26</v>
      </c>
      <c r="N54" s="59" t="s">
        <v>26</v>
      </c>
      <c r="O54" s="59" t="s">
        <v>26</v>
      </c>
      <c r="P54" s="59" t="s">
        <v>26</v>
      </c>
      <c r="Q54" s="59" t="s">
        <v>26</v>
      </c>
      <c r="R54" s="59" t="s">
        <v>26</v>
      </c>
      <c r="S54" s="59" t="s">
        <v>26</v>
      </c>
      <c r="T54" s="59" t="s">
        <v>26</v>
      </c>
      <c r="U54" s="59">
        <f>U53+S52</f>
        <v>570</v>
      </c>
      <c r="V54" s="59">
        <f>P53+U54</f>
        <v>4370</v>
      </c>
    </row>
    <row r="55" spans="2:25" s="33" customFormat="1" x14ac:dyDescent="0.3">
      <c r="B55" s="60" t="s">
        <v>50</v>
      </c>
      <c r="C55" s="61">
        <f>C53+$D$9</f>
        <v>6000</v>
      </c>
      <c r="D55" s="62">
        <f>C55*K55*F55</f>
        <v>2850</v>
      </c>
      <c r="E55" s="61">
        <v>0</v>
      </c>
      <c r="F55" s="63">
        <f>$C$3</f>
        <v>0.5</v>
      </c>
      <c r="G55" s="61">
        <f>C55*F55</f>
        <v>3000</v>
      </c>
      <c r="H55" s="61">
        <f>G55*-$C$4</f>
        <v>-150</v>
      </c>
      <c r="I55" s="61">
        <f>G55*-$C$5</f>
        <v>0</v>
      </c>
      <c r="J55" s="61">
        <f>SUM(G55:I55)</f>
        <v>2850</v>
      </c>
      <c r="K55" s="64">
        <f>K79</f>
        <v>0.95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5" s="33" customFormat="1" x14ac:dyDescent="0.3">
      <c r="B56" s="50" t="s">
        <v>53</v>
      </c>
      <c r="C56" s="55">
        <v>9000</v>
      </c>
      <c r="D56" s="55">
        <f>D$45-E56*F56*K56</f>
        <v>3800</v>
      </c>
      <c r="E56" s="55">
        <v>0</v>
      </c>
      <c r="F56" s="112">
        <f>$C$3</f>
        <v>0.5</v>
      </c>
      <c r="G56" s="55">
        <f>C56*F56</f>
        <v>4500</v>
      </c>
      <c r="H56" s="55">
        <f>G56*-$C$4</f>
        <v>-225</v>
      </c>
      <c r="I56" s="55">
        <f>G56*-$C$5</f>
        <v>0</v>
      </c>
      <c r="J56" s="55">
        <f>SUM(G56:I56)</f>
        <v>4275</v>
      </c>
      <c r="K56" s="113">
        <f>K45</f>
        <v>0.95</v>
      </c>
      <c r="L56" s="55">
        <v>0</v>
      </c>
      <c r="M56" s="55">
        <v>0</v>
      </c>
      <c r="N56" s="55">
        <f>SUM(J56,L56:M56)</f>
        <v>4275</v>
      </c>
      <c r="O56" s="55">
        <v>0</v>
      </c>
      <c r="P56" s="55">
        <f>SUM(N56:O56)*$C$6</f>
        <v>4275</v>
      </c>
      <c r="Q56" s="54" t="s">
        <v>26</v>
      </c>
      <c r="R56" s="54" t="s">
        <v>26</v>
      </c>
      <c r="S56" s="55">
        <f>(G56*K56-D56)*$C$6-S50</f>
        <v>475</v>
      </c>
      <c r="T56" s="54" t="s">
        <v>26</v>
      </c>
      <c r="U56" s="54" t="s">
        <v>26</v>
      </c>
      <c r="V56" s="48" t="s">
        <v>26</v>
      </c>
    </row>
    <row r="57" spans="2:25" s="33" customFormat="1" x14ac:dyDescent="0.3">
      <c r="B57" s="43" t="s">
        <v>42</v>
      </c>
      <c r="C57" s="47">
        <v>6000</v>
      </c>
      <c r="D57" s="47">
        <f>D$55-E57*K57*F57</f>
        <v>2850</v>
      </c>
      <c r="E57" s="47">
        <v>0</v>
      </c>
      <c r="F57" s="66">
        <f t="shared" si="32"/>
        <v>0.5</v>
      </c>
      <c r="G57" s="47">
        <f>C57*F57</f>
        <v>3000</v>
      </c>
      <c r="H57" s="47">
        <f t="shared" ref="H57" si="37">G57*-$C$4</f>
        <v>-150</v>
      </c>
      <c r="I57" s="47">
        <f t="shared" ref="I57" si="38">G57*-$C$5</f>
        <v>0</v>
      </c>
      <c r="J57" s="47">
        <f t="shared" ref="J57" si="39">SUM(G57:I57)</f>
        <v>2850</v>
      </c>
      <c r="K57" s="67">
        <f>K45</f>
        <v>0.95</v>
      </c>
      <c r="L57" s="47">
        <v>0</v>
      </c>
      <c r="M57" s="47">
        <v>0</v>
      </c>
      <c r="N57" s="47">
        <f t="shared" ref="N57" si="40">SUM(J57,L57:M57)</f>
        <v>2850</v>
      </c>
      <c r="O57" s="47">
        <v>0</v>
      </c>
      <c r="P57" s="47">
        <f>SUM(N57:O57)*$C$6</f>
        <v>2850</v>
      </c>
      <c r="Q57" s="48">
        <f>(D79-T81)*D7</f>
        <v>3895</v>
      </c>
      <c r="R57" s="48">
        <f>Q57-P57</f>
        <v>1045</v>
      </c>
      <c r="S57" s="47">
        <f>(G57*K57-D57)*$C$6</f>
        <v>0</v>
      </c>
      <c r="T57" s="48">
        <f>T53+S53*D8</f>
        <v>0</v>
      </c>
      <c r="U57" s="48">
        <f>R57+S57+T57</f>
        <v>1045</v>
      </c>
      <c r="V57" s="48" t="s">
        <v>26</v>
      </c>
      <c r="Y57" s="137"/>
    </row>
    <row r="58" spans="2:25" s="32" customFormat="1" x14ac:dyDescent="0.3">
      <c r="B58" s="32" t="s">
        <v>43</v>
      </c>
      <c r="C58" s="59" t="s">
        <v>26</v>
      </c>
      <c r="D58" s="59" t="s">
        <v>26</v>
      </c>
      <c r="E58" s="59" t="s">
        <v>26</v>
      </c>
      <c r="F58" s="114" t="s">
        <v>26</v>
      </c>
      <c r="G58" s="59" t="s">
        <v>26</v>
      </c>
      <c r="H58" s="59" t="s">
        <v>26</v>
      </c>
      <c r="I58" s="59" t="s">
        <v>26</v>
      </c>
      <c r="J58" s="59" t="s">
        <v>26</v>
      </c>
      <c r="K58" s="115" t="s">
        <v>26</v>
      </c>
      <c r="L58" s="59" t="s">
        <v>26</v>
      </c>
      <c r="M58" s="59" t="s">
        <v>26</v>
      </c>
      <c r="N58" s="59" t="s">
        <v>26</v>
      </c>
      <c r="O58" s="59" t="s">
        <v>26</v>
      </c>
      <c r="P58" s="59" t="s">
        <v>26</v>
      </c>
      <c r="Q58" s="59" t="s">
        <v>26</v>
      </c>
      <c r="R58" s="59" t="s">
        <v>26</v>
      </c>
      <c r="S58" s="59" t="s">
        <v>26</v>
      </c>
      <c r="T58" s="59" t="s">
        <v>26</v>
      </c>
      <c r="U58" s="59">
        <f>U57+S56</f>
        <v>1520</v>
      </c>
      <c r="V58" s="59">
        <f>P57+U58</f>
        <v>4370</v>
      </c>
    </row>
    <row r="59" spans="2:25" s="33" customFormat="1" x14ac:dyDescent="0.3">
      <c r="Q59" s="34"/>
      <c r="T59" s="34"/>
      <c r="U59" s="34"/>
      <c r="V59" s="34"/>
    </row>
    <row r="60" spans="2:25" s="69" customFormat="1" x14ac:dyDescent="0.3">
      <c r="Q60" s="70"/>
      <c r="T60" s="70"/>
      <c r="U60" s="70"/>
      <c r="V60" s="70"/>
    </row>
    <row r="61" spans="2:25" s="69" customFormat="1" x14ac:dyDescent="0.3">
      <c r="B61" s="68" t="s">
        <v>33</v>
      </c>
      <c r="Q61" s="70"/>
      <c r="T61" s="70"/>
      <c r="U61" s="70"/>
      <c r="V61" s="70"/>
    </row>
    <row r="62" spans="2:25" s="69" customFormat="1" ht="57.6" x14ac:dyDescent="0.3">
      <c r="B62" s="71"/>
      <c r="C62" s="72" t="s">
        <v>0</v>
      </c>
      <c r="D62" s="72" t="s">
        <v>39</v>
      </c>
      <c r="E62" s="72" t="s">
        <v>27</v>
      </c>
      <c r="F62" s="72" t="s">
        <v>3</v>
      </c>
      <c r="G62" s="72" t="s">
        <v>7</v>
      </c>
      <c r="H62" s="72" t="s">
        <v>4</v>
      </c>
      <c r="I62" s="72" t="s">
        <v>5</v>
      </c>
      <c r="J62" s="72" t="s">
        <v>6</v>
      </c>
      <c r="K62" s="72" t="s">
        <v>15</v>
      </c>
      <c r="L62" s="72" t="s">
        <v>1</v>
      </c>
      <c r="M62" s="72" t="s">
        <v>8</v>
      </c>
      <c r="N62" s="72" t="s">
        <v>13</v>
      </c>
      <c r="O62" s="72" t="s">
        <v>25</v>
      </c>
      <c r="P62" s="72" t="s">
        <v>9</v>
      </c>
      <c r="Q62" s="72" t="s">
        <v>2</v>
      </c>
      <c r="R62" s="72" t="s">
        <v>37</v>
      </c>
      <c r="S62" s="72" t="s">
        <v>28</v>
      </c>
      <c r="T62" s="72" t="s">
        <v>29</v>
      </c>
      <c r="U62" s="72" t="s">
        <v>38</v>
      </c>
      <c r="V62" s="72" t="s">
        <v>24</v>
      </c>
    </row>
    <row r="63" spans="2:25" s="69" customFormat="1" x14ac:dyDescent="0.3">
      <c r="B63" s="73" t="s">
        <v>46</v>
      </c>
      <c r="C63" s="74">
        <f>C39+C14</f>
        <v>20000</v>
      </c>
      <c r="D63" s="75">
        <f>G63*K63</f>
        <v>9500</v>
      </c>
      <c r="E63" s="75" t="s">
        <v>26</v>
      </c>
      <c r="F63" s="76">
        <f>$C$3</f>
        <v>0.5</v>
      </c>
      <c r="G63" s="74">
        <f>C63*F63</f>
        <v>10000</v>
      </c>
      <c r="H63" s="75">
        <f>H14+H39</f>
        <v>-500</v>
      </c>
      <c r="I63" s="75">
        <v>0</v>
      </c>
      <c r="J63" s="74">
        <f>SUM(G63:I63)</f>
        <v>9500</v>
      </c>
      <c r="K63" s="77">
        <f>J63/G63</f>
        <v>0.95</v>
      </c>
      <c r="L63" s="75" t="s">
        <v>26</v>
      </c>
      <c r="M63" s="75" t="s">
        <v>26</v>
      </c>
      <c r="N63" s="75" t="s">
        <v>26</v>
      </c>
      <c r="O63" s="75" t="s">
        <v>26</v>
      </c>
      <c r="P63" s="75" t="s">
        <v>26</v>
      </c>
      <c r="Q63" s="75" t="s">
        <v>26</v>
      </c>
      <c r="R63" s="78" t="s">
        <v>26</v>
      </c>
      <c r="S63" s="78" t="s">
        <v>26</v>
      </c>
      <c r="T63" s="78" t="s">
        <v>26</v>
      </c>
      <c r="U63" s="78" t="s">
        <v>26</v>
      </c>
      <c r="V63" s="78" t="s">
        <v>26</v>
      </c>
    </row>
    <row r="64" spans="2:25" s="69" customFormat="1" x14ac:dyDescent="0.3">
      <c r="B64" s="79" t="s">
        <v>22</v>
      </c>
      <c r="C64" s="80">
        <f>C40+C15</f>
        <v>20000</v>
      </c>
      <c r="D64" s="80">
        <f>D$63-E64*K64*F64</f>
        <v>9500</v>
      </c>
      <c r="E64" s="80">
        <v>0</v>
      </c>
      <c r="F64" s="81">
        <f>$C$3</f>
        <v>0.5</v>
      </c>
      <c r="G64" s="80">
        <f>C64*F64</f>
        <v>10000</v>
      </c>
      <c r="H64" s="80">
        <f>G64*-$C$4</f>
        <v>-500</v>
      </c>
      <c r="I64" s="80">
        <f>G64*-$C$5</f>
        <v>0</v>
      </c>
      <c r="J64" s="80">
        <f t="shared" ref="J64:J67" si="41">SUM(G64:I64)</f>
        <v>9500</v>
      </c>
      <c r="K64" s="82">
        <f>$K$14</f>
        <v>0.95</v>
      </c>
      <c r="L64" s="80">
        <v>0</v>
      </c>
      <c r="M64" s="80">
        <v>0</v>
      </c>
      <c r="N64" s="80">
        <f t="shared" ref="N64:N67" si="42">SUM(J64,L64:M64)</f>
        <v>9500</v>
      </c>
      <c r="O64" s="80">
        <v>0</v>
      </c>
      <c r="P64" s="80">
        <f>SUM(N64:O64)*$C$6</f>
        <v>9500</v>
      </c>
      <c r="Q64" s="110">
        <f>Q15+Q40</f>
        <v>9500</v>
      </c>
      <c r="R64" s="83">
        <f>Q64-P64</f>
        <v>0</v>
      </c>
      <c r="S64" s="83">
        <f>(G64*K64-D64)*$C$6</f>
        <v>0</v>
      </c>
      <c r="T64" s="84">
        <v>0</v>
      </c>
      <c r="U64" s="84">
        <f>R64+S64+T64</f>
        <v>0</v>
      </c>
      <c r="V64" s="85">
        <f>P64+U64</f>
        <v>9500</v>
      </c>
    </row>
    <row r="65" spans="2:26" s="69" customFormat="1" x14ac:dyDescent="0.3">
      <c r="B65" s="79" t="s">
        <v>23</v>
      </c>
      <c r="C65" s="80">
        <f>C41+C16</f>
        <v>20000</v>
      </c>
      <c r="D65" s="80">
        <f>D$63-E65*F65*K65</f>
        <v>9500</v>
      </c>
      <c r="E65" s="80">
        <v>0</v>
      </c>
      <c r="F65" s="81">
        <f>$C$3</f>
        <v>0.5</v>
      </c>
      <c r="G65" s="80">
        <f>C65*F65</f>
        <v>10000</v>
      </c>
      <c r="H65" s="80">
        <f>G65*-$C$4</f>
        <v>-500</v>
      </c>
      <c r="I65" s="80">
        <f>G65*-$C$5</f>
        <v>0</v>
      </c>
      <c r="J65" s="80">
        <f t="shared" si="41"/>
        <v>9500</v>
      </c>
      <c r="K65" s="82">
        <f>$K$14</f>
        <v>0.95</v>
      </c>
      <c r="L65" s="80">
        <v>0</v>
      </c>
      <c r="M65" s="80">
        <v>0</v>
      </c>
      <c r="N65" s="80">
        <f t="shared" si="42"/>
        <v>9500</v>
      </c>
      <c r="O65" s="80">
        <v>0</v>
      </c>
      <c r="P65" s="80">
        <f>SUM(N65:O65)*$C$6</f>
        <v>9500</v>
      </c>
      <c r="Q65" s="110">
        <f>Q16+Q41</f>
        <v>9500</v>
      </c>
      <c r="R65" s="83">
        <f>Q65-P65</f>
        <v>0</v>
      </c>
      <c r="S65" s="83">
        <f>(G65*K65-D65)*$C$6</f>
        <v>0</v>
      </c>
      <c r="T65" s="84">
        <v>0</v>
      </c>
      <c r="U65" s="84">
        <f>R65+S65+T65</f>
        <v>0</v>
      </c>
      <c r="V65" s="85">
        <f t="shared" ref="V65" si="43">P65+U65</f>
        <v>9500</v>
      </c>
    </row>
    <row r="66" spans="2:26" s="69" customFormat="1" x14ac:dyDescent="0.3">
      <c r="B66" s="86" t="s">
        <v>47</v>
      </c>
      <c r="C66" s="87">
        <f>C42+C17</f>
        <v>22000</v>
      </c>
      <c r="D66" s="87">
        <f>D$63-E66*F66*K66</f>
        <v>9500</v>
      </c>
      <c r="E66" s="87">
        <v>0</v>
      </c>
      <c r="F66" s="88">
        <f t="shared" ref="F66:F74" si="44">$C$3</f>
        <v>0.5</v>
      </c>
      <c r="G66" s="87">
        <f>C66*F66</f>
        <v>11000</v>
      </c>
      <c r="H66" s="87">
        <f t="shared" ref="H66" si="45">G66*-$C$4</f>
        <v>-550</v>
      </c>
      <c r="I66" s="87">
        <f t="shared" ref="I66" si="46">G66*-$C$5</f>
        <v>0</v>
      </c>
      <c r="J66" s="87">
        <f>SUM(G66:I66)</f>
        <v>10450</v>
      </c>
      <c r="K66" s="89">
        <f>$K$14</f>
        <v>0.95</v>
      </c>
      <c r="L66" s="87">
        <v>0</v>
      </c>
      <c r="M66" s="87">
        <v>0</v>
      </c>
      <c r="N66" s="87">
        <f>SUM(J66,L66:M66)</f>
        <v>10450</v>
      </c>
      <c r="O66" s="87">
        <v>0</v>
      </c>
      <c r="P66" s="87">
        <f>SUM(N66:O66)*$C$6</f>
        <v>10450</v>
      </c>
      <c r="Q66" s="111" t="s">
        <v>26</v>
      </c>
      <c r="R66" s="90" t="s">
        <v>26</v>
      </c>
      <c r="S66" s="91">
        <f>(G66*K66-D66)*$C$6-S64</f>
        <v>950</v>
      </c>
      <c r="T66" s="90" t="s">
        <v>26</v>
      </c>
      <c r="U66" s="90" t="s">
        <v>26</v>
      </c>
      <c r="V66" s="85" t="s">
        <v>26</v>
      </c>
    </row>
    <row r="67" spans="2:26" s="69" customFormat="1" x14ac:dyDescent="0.3">
      <c r="B67" s="79" t="s">
        <v>16</v>
      </c>
      <c r="C67" s="80">
        <f>C43+C18</f>
        <v>21000</v>
      </c>
      <c r="D67" s="80">
        <f>D$63-E67*F67*K67</f>
        <v>9500</v>
      </c>
      <c r="E67" s="80">
        <v>0</v>
      </c>
      <c r="F67" s="81">
        <f>$C$3</f>
        <v>0.5</v>
      </c>
      <c r="G67" s="80">
        <f>C67*F67</f>
        <v>10500</v>
      </c>
      <c r="H67" s="80">
        <f>G67*-$C$4</f>
        <v>-525</v>
      </c>
      <c r="I67" s="80">
        <f>G67*-$C$5</f>
        <v>0</v>
      </c>
      <c r="J67" s="80">
        <f t="shared" si="41"/>
        <v>9975</v>
      </c>
      <c r="K67" s="82">
        <f>$K$14</f>
        <v>0.95</v>
      </c>
      <c r="L67" s="80">
        <v>0</v>
      </c>
      <c r="M67" s="80">
        <v>0</v>
      </c>
      <c r="N67" s="80">
        <f t="shared" si="42"/>
        <v>9975</v>
      </c>
      <c r="O67" s="80">
        <v>0</v>
      </c>
      <c r="P67" s="80">
        <f>SUM(N67:O67)*$C$6</f>
        <v>9975</v>
      </c>
      <c r="Q67" s="110">
        <f>Q18+Q43</f>
        <v>9500</v>
      </c>
      <c r="R67" s="83">
        <f>Q67-P67</f>
        <v>-475</v>
      </c>
      <c r="S67" s="83">
        <f>(G67*K67-D67)*$C$6</f>
        <v>475</v>
      </c>
      <c r="T67" s="84">
        <v>0</v>
      </c>
      <c r="U67" s="84">
        <f>R67+S67+T67</f>
        <v>0</v>
      </c>
      <c r="V67" s="85" t="s">
        <v>26</v>
      </c>
    </row>
    <row r="68" spans="2:26" s="69" customFormat="1" ht="15" thickBot="1" x14ac:dyDescent="0.35">
      <c r="B68" s="68" t="s">
        <v>19</v>
      </c>
      <c r="C68" s="92" t="s">
        <v>26</v>
      </c>
      <c r="D68" s="92" t="s">
        <v>26</v>
      </c>
      <c r="E68" s="92" t="s">
        <v>26</v>
      </c>
      <c r="F68" s="93" t="s">
        <v>26</v>
      </c>
      <c r="G68" s="92" t="s">
        <v>26</v>
      </c>
      <c r="H68" s="92" t="s">
        <v>26</v>
      </c>
      <c r="I68" s="92" t="s">
        <v>26</v>
      </c>
      <c r="J68" s="92" t="s">
        <v>26</v>
      </c>
      <c r="K68" s="94" t="s">
        <v>26</v>
      </c>
      <c r="L68" s="92" t="s">
        <v>26</v>
      </c>
      <c r="M68" s="92" t="s">
        <v>26</v>
      </c>
      <c r="N68" s="92" t="s">
        <v>26</v>
      </c>
      <c r="O68" s="92" t="s">
        <v>26</v>
      </c>
      <c r="P68" s="92" t="s">
        <v>26</v>
      </c>
      <c r="Q68" s="92" t="s">
        <v>26</v>
      </c>
      <c r="R68" s="95" t="s">
        <v>26</v>
      </c>
      <c r="S68" s="95" t="s">
        <v>26</v>
      </c>
      <c r="T68" s="95" t="s">
        <v>26</v>
      </c>
      <c r="U68" s="95">
        <f>U67+S66</f>
        <v>950</v>
      </c>
      <c r="V68" s="95">
        <f>P67+U68</f>
        <v>10925</v>
      </c>
      <c r="X68" s="107"/>
      <c r="Y68" s="107"/>
    </row>
    <row r="69" spans="2:26" s="69" customFormat="1" x14ac:dyDescent="0.3">
      <c r="B69" s="96" t="s">
        <v>48</v>
      </c>
      <c r="C69" s="97">
        <f>C45+C20</f>
        <v>21000</v>
      </c>
      <c r="D69" s="98">
        <f>C69*K69*F69</f>
        <v>9975</v>
      </c>
      <c r="E69" s="97">
        <v>0</v>
      </c>
      <c r="F69" s="99">
        <f>$C$3</f>
        <v>0.5</v>
      </c>
      <c r="G69" s="97">
        <f>C69*F69</f>
        <v>10500</v>
      </c>
      <c r="H69" s="97">
        <f>H20+H45</f>
        <v>-525</v>
      </c>
      <c r="I69" s="97">
        <f>G69*-$C$5</f>
        <v>0</v>
      </c>
      <c r="J69" s="97">
        <f>SUM(G69:I69)</f>
        <v>9975</v>
      </c>
      <c r="K69" s="100">
        <f>J69/G69</f>
        <v>0.95</v>
      </c>
      <c r="L69" s="98" t="s">
        <v>26</v>
      </c>
      <c r="M69" s="98" t="s">
        <v>26</v>
      </c>
      <c r="N69" s="98" t="s">
        <v>26</v>
      </c>
      <c r="O69" s="98" t="s">
        <v>26</v>
      </c>
      <c r="P69" s="98" t="s">
        <v>26</v>
      </c>
      <c r="Q69" s="98" t="s">
        <v>26</v>
      </c>
      <c r="R69" s="98" t="s">
        <v>26</v>
      </c>
      <c r="S69" s="98" t="s">
        <v>26</v>
      </c>
      <c r="T69" s="98" t="s">
        <v>26</v>
      </c>
      <c r="U69" s="98" t="s">
        <v>26</v>
      </c>
      <c r="V69" s="98" t="s">
        <v>26</v>
      </c>
    </row>
    <row r="70" spans="2:26" s="69" customFormat="1" x14ac:dyDescent="0.3">
      <c r="B70" s="86" t="s">
        <v>49</v>
      </c>
      <c r="C70" s="87">
        <f>C46+C21</f>
        <v>22000</v>
      </c>
      <c r="D70" s="87">
        <f>D$63-E70*K70*F70</f>
        <v>9500</v>
      </c>
      <c r="E70" s="87">
        <v>0</v>
      </c>
      <c r="F70" s="88">
        <f t="shared" si="44"/>
        <v>0.5</v>
      </c>
      <c r="G70" s="87">
        <f>C70*F70</f>
        <v>11000</v>
      </c>
      <c r="H70" s="87">
        <f>H21+H46</f>
        <v>-550</v>
      </c>
      <c r="I70" s="87">
        <f>G70*-$C$5</f>
        <v>0</v>
      </c>
      <c r="J70" s="87">
        <f>SUM(G70:I70)</f>
        <v>10450</v>
      </c>
      <c r="K70" s="89">
        <f>K63</f>
        <v>0.95</v>
      </c>
      <c r="L70" s="87">
        <v>0</v>
      </c>
      <c r="M70" s="87">
        <v>0</v>
      </c>
      <c r="N70" s="87">
        <f>SUM(J70,L70:M70)</f>
        <v>10450</v>
      </c>
      <c r="O70" s="87">
        <v>0</v>
      </c>
      <c r="P70" s="87">
        <f>SUM(N70:O70)*$C$6</f>
        <v>10450</v>
      </c>
      <c r="Q70" s="111" t="s">
        <v>26</v>
      </c>
      <c r="R70" s="90" t="s">
        <v>26</v>
      </c>
      <c r="S70" s="91">
        <f>(G70*K70-D70)*$C$6-S65</f>
        <v>950</v>
      </c>
      <c r="T70" s="90" t="s">
        <v>26</v>
      </c>
      <c r="U70" s="90" t="s">
        <v>26</v>
      </c>
      <c r="V70" s="84" t="s">
        <v>26</v>
      </c>
      <c r="Z70" s="107"/>
    </row>
    <row r="71" spans="2:26" s="69" customFormat="1" x14ac:dyDescent="0.3">
      <c r="B71" s="101" t="s">
        <v>17</v>
      </c>
      <c r="C71" s="80">
        <f>C47+C22</f>
        <v>21000</v>
      </c>
      <c r="D71" s="83">
        <f>D$69-E71*K71*F71</f>
        <v>9975</v>
      </c>
      <c r="E71" s="83">
        <v>0</v>
      </c>
      <c r="F71" s="102">
        <f t="shared" si="44"/>
        <v>0.5</v>
      </c>
      <c r="G71" s="83">
        <f>C71*F71</f>
        <v>10500</v>
      </c>
      <c r="H71" s="83">
        <f>H22+H47</f>
        <v>-525</v>
      </c>
      <c r="I71" s="83">
        <f t="shared" ref="I71" si="47">G71*-$C$5</f>
        <v>0</v>
      </c>
      <c r="J71" s="83">
        <f t="shared" ref="J71" si="48">SUM(G71:I71)</f>
        <v>9975</v>
      </c>
      <c r="K71" s="103">
        <f>K69</f>
        <v>0.95</v>
      </c>
      <c r="L71" s="83">
        <v>0</v>
      </c>
      <c r="M71" s="83">
        <v>0</v>
      </c>
      <c r="N71" s="83">
        <f t="shared" ref="N71" si="49">SUM(J71,L71:M71)</f>
        <v>9975</v>
      </c>
      <c r="O71" s="83">
        <v>0</v>
      </c>
      <c r="P71" s="83">
        <f>SUM(N71:O71)*$C$6</f>
        <v>9975</v>
      </c>
      <c r="Q71" s="84">
        <f>Q22+Q47</f>
        <v>9737.5</v>
      </c>
      <c r="R71" s="83">
        <f>Q71-P71</f>
        <v>-237.5</v>
      </c>
      <c r="S71" s="83">
        <f>(G71*K71-D71)*$C$6</f>
        <v>0</v>
      </c>
      <c r="T71" s="84">
        <f>T22+T47</f>
        <v>237.5</v>
      </c>
      <c r="U71" s="84">
        <f>R71+S71+T71</f>
        <v>0</v>
      </c>
      <c r="V71" s="85" t="s">
        <v>26</v>
      </c>
    </row>
    <row r="72" spans="2:26" s="69" customFormat="1" x14ac:dyDescent="0.3">
      <c r="B72" s="68" t="s">
        <v>20</v>
      </c>
      <c r="C72" s="92" t="s">
        <v>26</v>
      </c>
      <c r="D72" s="92" t="s">
        <v>26</v>
      </c>
      <c r="E72" s="92" t="s">
        <v>26</v>
      </c>
      <c r="F72" s="93" t="s">
        <v>26</v>
      </c>
      <c r="G72" s="92" t="s">
        <v>26</v>
      </c>
      <c r="H72" s="92" t="s">
        <v>26</v>
      </c>
      <c r="I72" s="92" t="s">
        <v>26</v>
      </c>
      <c r="J72" s="92" t="s">
        <v>26</v>
      </c>
      <c r="K72" s="94" t="s">
        <v>26</v>
      </c>
      <c r="L72" s="92" t="s">
        <v>26</v>
      </c>
      <c r="M72" s="92" t="s">
        <v>26</v>
      </c>
      <c r="N72" s="92" t="s">
        <v>26</v>
      </c>
      <c r="O72" s="92" t="s">
        <v>26</v>
      </c>
      <c r="P72" s="92" t="s">
        <v>26</v>
      </c>
      <c r="Q72" s="92" t="s">
        <v>26</v>
      </c>
      <c r="R72" s="95" t="s">
        <v>26</v>
      </c>
      <c r="S72" s="95" t="s">
        <v>26</v>
      </c>
      <c r="T72" s="95" t="s">
        <v>26</v>
      </c>
      <c r="U72" s="95">
        <f>U71+S70</f>
        <v>950</v>
      </c>
      <c r="V72" s="95">
        <f>P71+U72</f>
        <v>10925</v>
      </c>
      <c r="X72" s="107"/>
      <c r="Y72" s="107"/>
    </row>
    <row r="73" spans="2:26" s="69" customFormat="1" x14ac:dyDescent="0.3">
      <c r="B73" s="86" t="s">
        <v>51</v>
      </c>
      <c r="C73" s="87">
        <f>C49+C24</f>
        <v>22000</v>
      </c>
      <c r="D73" s="87">
        <f>D$63-E73*F73*K73</f>
        <v>9500</v>
      </c>
      <c r="E73" s="87">
        <v>0</v>
      </c>
      <c r="F73" s="88">
        <f>$C$3</f>
        <v>0.5</v>
      </c>
      <c r="G73" s="87">
        <f>C73*F73</f>
        <v>11000</v>
      </c>
      <c r="H73" s="87">
        <f>H24+H49</f>
        <v>-550</v>
      </c>
      <c r="I73" s="87">
        <f>G73*-$C$5</f>
        <v>0</v>
      </c>
      <c r="J73" s="87">
        <f>SUM(G73:I73)</f>
        <v>10450</v>
      </c>
      <c r="K73" s="89">
        <f>K63</f>
        <v>0.95</v>
      </c>
      <c r="L73" s="87">
        <v>0</v>
      </c>
      <c r="M73" s="87">
        <v>0</v>
      </c>
      <c r="N73" s="87">
        <f>SUM(J73,L73:M73)</f>
        <v>10450</v>
      </c>
      <c r="O73" s="87">
        <v>0</v>
      </c>
      <c r="P73" s="87">
        <f>SUM(N73:O73)*$C$6</f>
        <v>10450</v>
      </c>
      <c r="Q73" s="111" t="s">
        <v>26</v>
      </c>
      <c r="R73" s="90" t="s">
        <v>26</v>
      </c>
      <c r="S73" s="91">
        <f>(G73*K73-D73)*$C$6-S67</f>
        <v>475</v>
      </c>
      <c r="T73" s="90" t="s">
        <v>26</v>
      </c>
      <c r="U73" s="90" t="s">
        <v>26</v>
      </c>
      <c r="V73" s="84" t="s">
        <v>26</v>
      </c>
      <c r="X73" s="107"/>
    </row>
    <row r="74" spans="2:26" s="69" customFormat="1" x14ac:dyDescent="0.3">
      <c r="B74" s="79" t="s">
        <v>18</v>
      </c>
      <c r="C74" s="80">
        <f>C50+C25</f>
        <v>21000</v>
      </c>
      <c r="D74" s="83">
        <f>D$69-E74*F74*K74</f>
        <v>9975</v>
      </c>
      <c r="E74" s="80">
        <v>0</v>
      </c>
      <c r="F74" s="81">
        <f t="shared" si="44"/>
        <v>0.5</v>
      </c>
      <c r="G74" s="80">
        <f>C74*F74</f>
        <v>10500</v>
      </c>
      <c r="H74" s="80">
        <f>H25+H50</f>
        <v>-525</v>
      </c>
      <c r="I74" s="80">
        <f t="shared" ref="I74" si="50">G74*-$C$5</f>
        <v>0</v>
      </c>
      <c r="J74" s="80">
        <f t="shared" ref="J74" si="51">SUM(G74:I74)</f>
        <v>9975</v>
      </c>
      <c r="K74" s="82">
        <f>K69</f>
        <v>0.95</v>
      </c>
      <c r="L74" s="80">
        <v>0</v>
      </c>
      <c r="M74" s="80">
        <v>0</v>
      </c>
      <c r="N74" s="80">
        <f t="shared" ref="N74" si="52">SUM(J74,L74:M74)</f>
        <v>9975</v>
      </c>
      <c r="O74" s="80">
        <v>0</v>
      </c>
      <c r="P74" s="80">
        <f>SUM(N74:O74)*$C$6</f>
        <v>9975</v>
      </c>
      <c r="Q74" s="110">
        <f>Q25+Q50</f>
        <v>9737.5</v>
      </c>
      <c r="R74" s="84">
        <f>Q74-P74</f>
        <v>-237.5</v>
      </c>
      <c r="S74" s="83">
        <f>(G74*K74-D74)*$C$6</f>
        <v>0</v>
      </c>
      <c r="T74" s="84">
        <f>T25+T50</f>
        <v>237.5</v>
      </c>
      <c r="U74" s="84">
        <f t="shared" ref="U74" si="53">R74+S74+T74</f>
        <v>0</v>
      </c>
      <c r="V74" s="84" t="s">
        <v>26</v>
      </c>
      <c r="X74" s="107"/>
    </row>
    <row r="75" spans="2:26" s="69" customFormat="1" x14ac:dyDescent="0.3">
      <c r="B75" s="68" t="s">
        <v>21</v>
      </c>
      <c r="C75" s="92" t="s">
        <v>26</v>
      </c>
      <c r="D75" s="92" t="s">
        <v>26</v>
      </c>
      <c r="E75" s="92" t="s">
        <v>26</v>
      </c>
      <c r="F75" s="93" t="s">
        <v>26</v>
      </c>
      <c r="G75" s="92" t="s">
        <v>26</v>
      </c>
      <c r="H75" s="92" t="s">
        <v>26</v>
      </c>
      <c r="I75" s="92" t="s">
        <v>26</v>
      </c>
      <c r="J75" s="92" t="s">
        <v>26</v>
      </c>
      <c r="K75" s="94" t="s">
        <v>26</v>
      </c>
      <c r="L75" s="92" t="s">
        <v>26</v>
      </c>
      <c r="M75" s="92" t="s">
        <v>26</v>
      </c>
      <c r="N75" s="92" t="s">
        <v>26</v>
      </c>
      <c r="O75" s="92" t="s">
        <v>26</v>
      </c>
      <c r="P75" s="92" t="s">
        <v>26</v>
      </c>
      <c r="Q75" s="92" t="s">
        <v>26</v>
      </c>
      <c r="R75" s="95" t="s">
        <v>26</v>
      </c>
      <c r="S75" s="95" t="s">
        <v>26</v>
      </c>
      <c r="T75" s="95" t="s">
        <v>26</v>
      </c>
      <c r="U75" s="95">
        <f>U74+S73</f>
        <v>475</v>
      </c>
      <c r="V75" s="95">
        <f>P74+U75</f>
        <v>10450</v>
      </c>
      <c r="X75" s="107"/>
      <c r="Y75" s="107"/>
    </row>
    <row r="76" spans="2:26" s="69" customFormat="1" x14ac:dyDescent="0.3">
      <c r="B76" s="86" t="s">
        <v>52</v>
      </c>
      <c r="C76" s="91">
        <f>C52+C27</f>
        <v>22000</v>
      </c>
      <c r="D76" s="91">
        <f>D$69-E76*F76*K76</f>
        <v>9975</v>
      </c>
      <c r="E76" s="91">
        <v>0</v>
      </c>
      <c r="F76" s="116">
        <f>$C$3</f>
        <v>0.5</v>
      </c>
      <c r="G76" s="91">
        <f>C76*F76</f>
        <v>11000</v>
      </c>
      <c r="H76" s="91">
        <f>G76*-$C$4</f>
        <v>-550</v>
      </c>
      <c r="I76" s="91">
        <f>G76*-$C$5</f>
        <v>0</v>
      </c>
      <c r="J76" s="91">
        <f>SUM(G76:I76)</f>
        <v>10450</v>
      </c>
      <c r="K76" s="117">
        <f>K67</f>
        <v>0.95</v>
      </c>
      <c r="L76" s="91">
        <v>0</v>
      </c>
      <c r="M76" s="91">
        <v>0</v>
      </c>
      <c r="N76" s="91">
        <f>SUM(J76,L76:M76)</f>
        <v>10450</v>
      </c>
      <c r="O76" s="91">
        <v>0</v>
      </c>
      <c r="P76" s="91">
        <f>SUM(N76:O76)*$C$6</f>
        <v>10450</v>
      </c>
      <c r="Q76" s="90" t="s">
        <v>26</v>
      </c>
      <c r="R76" s="90" t="s">
        <v>26</v>
      </c>
      <c r="S76" s="91">
        <f>(G76*K76-D76)*$C$6-S71</f>
        <v>475</v>
      </c>
      <c r="T76" s="90" t="s">
        <v>26</v>
      </c>
      <c r="U76" s="90" t="s">
        <v>26</v>
      </c>
      <c r="V76" s="84" t="s">
        <v>26</v>
      </c>
    </row>
    <row r="77" spans="2:26" s="69" customFormat="1" x14ac:dyDescent="0.3">
      <c r="B77" s="79" t="s">
        <v>40</v>
      </c>
      <c r="C77" s="83">
        <f>C53+C28</f>
        <v>21000</v>
      </c>
      <c r="D77" s="83">
        <f>D$69-E77*F77*K77</f>
        <v>9975</v>
      </c>
      <c r="E77" s="83">
        <v>0</v>
      </c>
      <c r="F77" s="102">
        <f t="shared" ref="F77:F81" si="54">$C$3</f>
        <v>0.5</v>
      </c>
      <c r="G77" s="83">
        <f>C77*F77</f>
        <v>10500</v>
      </c>
      <c r="H77" s="83">
        <f t="shared" ref="H77" si="55">G77*-$C$4</f>
        <v>-525</v>
      </c>
      <c r="I77" s="83">
        <f t="shared" ref="I77" si="56">G77*-$C$5</f>
        <v>0</v>
      </c>
      <c r="J77" s="83">
        <f t="shared" ref="J77" si="57">SUM(G77:I77)</f>
        <v>9975</v>
      </c>
      <c r="K77" s="103">
        <f>K69</f>
        <v>0.95</v>
      </c>
      <c r="L77" s="83">
        <v>0</v>
      </c>
      <c r="M77" s="83">
        <v>0</v>
      </c>
      <c r="N77" s="83">
        <f t="shared" ref="N77" si="58">SUM(J77,L77:M77)</f>
        <v>9975</v>
      </c>
      <c r="O77" s="83">
        <v>0</v>
      </c>
      <c r="P77" s="83">
        <f>SUM(N77:O77)*$C$6</f>
        <v>9975</v>
      </c>
      <c r="Q77" s="110">
        <f>Q28+Q53</f>
        <v>9737.5</v>
      </c>
      <c r="R77" s="84">
        <f>Q77-P77</f>
        <v>-237.5</v>
      </c>
      <c r="S77" s="83">
        <f>(G77*K77-D77)*$C$6</f>
        <v>0</v>
      </c>
      <c r="T77" s="84">
        <f>T28+T53</f>
        <v>237.5</v>
      </c>
      <c r="U77" s="84">
        <f>R77+S77+T77</f>
        <v>0</v>
      </c>
      <c r="V77" s="84" t="s">
        <v>26</v>
      </c>
    </row>
    <row r="78" spans="2:26" s="68" customFormat="1" ht="15" thickBot="1" x14ac:dyDescent="0.35">
      <c r="B78" s="68" t="s">
        <v>41</v>
      </c>
      <c r="C78" s="95" t="s">
        <v>26</v>
      </c>
      <c r="D78" s="95" t="s">
        <v>26</v>
      </c>
      <c r="E78" s="95" t="s">
        <v>26</v>
      </c>
      <c r="F78" s="118" t="s">
        <v>26</v>
      </c>
      <c r="G78" s="95" t="s">
        <v>26</v>
      </c>
      <c r="H78" s="95" t="s">
        <v>26</v>
      </c>
      <c r="I78" s="95" t="s">
        <v>26</v>
      </c>
      <c r="J78" s="95" t="s">
        <v>26</v>
      </c>
      <c r="K78" s="119" t="s">
        <v>26</v>
      </c>
      <c r="L78" s="95" t="s">
        <v>26</v>
      </c>
      <c r="M78" s="95" t="s">
        <v>26</v>
      </c>
      <c r="N78" s="95" t="s">
        <v>26</v>
      </c>
      <c r="O78" s="95" t="s">
        <v>26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>
        <f>U77+S76</f>
        <v>475</v>
      </c>
      <c r="V78" s="95">
        <f>P77+U78</f>
        <v>10450</v>
      </c>
      <c r="X78" s="107"/>
      <c r="Y78" s="120"/>
    </row>
    <row r="79" spans="2:26" s="69" customFormat="1" x14ac:dyDescent="0.3">
      <c r="B79" s="96" t="s">
        <v>50</v>
      </c>
      <c r="C79" s="97">
        <f>C55+C30</f>
        <v>21000</v>
      </c>
      <c r="D79" s="98">
        <f>C79*K79*F79</f>
        <v>9975</v>
      </c>
      <c r="E79" s="97">
        <v>0</v>
      </c>
      <c r="F79" s="99">
        <f>$C$3</f>
        <v>0.5</v>
      </c>
      <c r="G79" s="97">
        <f>C79*F79</f>
        <v>10500</v>
      </c>
      <c r="H79" s="97">
        <f>G79*-$C$4</f>
        <v>-525</v>
      </c>
      <c r="I79" s="97">
        <f>G79*-$C$5</f>
        <v>0</v>
      </c>
      <c r="J79" s="97">
        <f>SUM(G79:I79)</f>
        <v>9975</v>
      </c>
      <c r="K79" s="100">
        <f>J79/G79</f>
        <v>0.95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53</v>
      </c>
      <c r="C80" s="91">
        <f>C56+C31</f>
        <v>22000</v>
      </c>
      <c r="D80" s="91">
        <f>D$69-E80*F80*K80</f>
        <v>9975</v>
      </c>
      <c r="E80" s="91">
        <v>0</v>
      </c>
      <c r="F80" s="116">
        <f>$C$3</f>
        <v>0.5</v>
      </c>
      <c r="G80" s="91">
        <f>C80*F80</f>
        <v>11000</v>
      </c>
      <c r="H80" s="91">
        <f>G80*-$C$4</f>
        <v>-550</v>
      </c>
      <c r="I80" s="91">
        <f>G80*-$C$5</f>
        <v>0</v>
      </c>
      <c r="J80" s="91">
        <f>SUM(G80:I80)</f>
        <v>10450</v>
      </c>
      <c r="K80" s="117">
        <f>K69</f>
        <v>0.95</v>
      </c>
      <c r="L80" s="91">
        <v>0</v>
      </c>
      <c r="M80" s="91">
        <v>0</v>
      </c>
      <c r="N80" s="91">
        <f>SUM(J80,L80:M80)</f>
        <v>10450</v>
      </c>
      <c r="O80" s="91">
        <v>0</v>
      </c>
      <c r="P80" s="91">
        <f>SUM(N80:O80)*$C$6</f>
        <v>10450</v>
      </c>
      <c r="Q80" s="90" t="s">
        <v>26</v>
      </c>
      <c r="R80" s="90" t="s">
        <v>26</v>
      </c>
      <c r="S80" s="91">
        <f>(G80*K80-D80)*$C$6-S74</f>
        <v>475</v>
      </c>
      <c r="T80" s="90" t="s">
        <v>26</v>
      </c>
      <c r="U80" s="90" t="s">
        <v>26</v>
      </c>
      <c r="V80" s="84" t="s">
        <v>26</v>
      </c>
    </row>
    <row r="81" spans="2:22" s="69" customFormat="1" x14ac:dyDescent="0.3">
      <c r="B81" s="79" t="s">
        <v>42</v>
      </c>
      <c r="C81" s="83">
        <f>C57+C32</f>
        <v>21000</v>
      </c>
      <c r="D81" s="83">
        <f>D$79-E81*F81*K81</f>
        <v>9975</v>
      </c>
      <c r="E81" s="83">
        <v>0</v>
      </c>
      <c r="F81" s="102">
        <f t="shared" si="54"/>
        <v>0.5</v>
      </c>
      <c r="G81" s="83">
        <f>C81*F81</f>
        <v>10500</v>
      </c>
      <c r="H81" s="83">
        <f t="shared" ref="H81" si="59">G81*-$C$4</f>
        <v>-525</v>
      </c>
      <c r="I81" s="83">
        <f t="shared" ref="I81" si="60">G81*-$C$5</f>
        <v>0</v>
      </c>
      <c r="J81" s="83">
        <f t="shared" ref="J81" si="61">SUM(G81:I81)</f>
        <v>9975</v>
      </c>
      <c r="K81" s="103">
        <f>K69</f>
        <v>0.95</v>
      </c>
      <c r="L81" s="83">
        <v>0</v>
      </c>
      <c r="M81" s="83">
        <v>0</v>
      </c>
      <c r="N81" s="83">
        <f t="shared" ref="N81" si="62">SUM(J81,L81:M81)</f>
        <v>9975</v>
      </c>
      <c r="O81" s="83">
        <v>0</v>
      </c>
      <c r="P81" s="83">
        <f>SUM(N81:O81)*$C$6</f>
        <v>9975</v>
      </c>
      <c r="Q81" s="110">
        <f>Q32+Q57</f>
        <v>9737.5</v>
      </c>
      <c r="R81" s="84">
        <f>Q81-P81</f>
        <v>-237.5</v>
      </c>
      <c r="S81" s="83">
        <f>(G81*K81-D81)*$C$6</f>
        <v>0</v>
      </c>
      <c r="T81" s="84">
        <f>T32+T57</f>
        <v>237.5</v>
      </c>
      <c r="U81" s="84">
        <f t="shared" ref="U81" si="63">R81+S81+T81</f>
        <v>0</v>
      </c>
      <c r="V81" s="84" t="s">
        <v>26</v>
      </c>
    </row>
    <row r="82" spans="2:22" s="68" customFormat="1" x14ac:dyDescent="0.3">
      <c r="B82" s="68" t="s">
        <v>43</v>
      </c>
      <c r="C82" s="95" t="s">
        <v>26</v>
      </c>
      <c r="D82" s="95" t="s">
        <v>26</v>
      </c>
      <c r="E82" s="95" t="s">
        <v>26</v>
      </c>
      <c r="F82" s="118" t="s">
        <v>26</v>
      </c>
      <c r="G82" s="95" t="s">
        <v>26</v>
      </c>
      <c r="H82" s="95" t="s">
        <v>26</v>
      </c>
      <c r="I82" s="95" t="s">
        <v>26</v>
      </c>
      <c r="J82" s="95" t="s">
        <v>26</v>
      </c>
      <c r="K82" s="119" t="s">
        <v>26</v>
      </c>
      <c r="L82" s="95" t="s">
        <v>26</v>
      </c>
      <c r="M82" s="95" t="s">
        <v>26</v>
      </c>
      <c r="N82" s="95" t="s">
        <v>26</v>
      </c>
      <c r="O82" s="95" t="s">
        <v>26</v>
      </c>
      <c r="P82" s="95" t="s">
        <v>26</v>
      </c>
      <c r="Q82" s="95" t="s">
        <v>26</v>
      </c>
      <c r="R82" s="95" t="s">
        <v>26</v>
      </c>
      <c r="S82" s="95" t="s">
        <v>26</v>
      </c>
      <c r="T82" s="95" t="s">
        <v>26</v>
      </c>
      <c r="U82" s="95">
        <f>U81+S80</f>
        <v>475</v>
      </c>
      <c r="V82" s="95">
        <f>P81+U82</f>
        <v>10450</v>
      </c>
    </row>
    <row r="83" spans="2:22" s="69" customFormat="1" x14ac:dyDescent="0.3"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Q83" s="106"/>
      <c r="R83" s="105"/>
      <c r="S83" s="105"/>
      <c r="T83" s="106"/>
      <c r="U83" s="106"/>
      <c r="V83" s="106"/>
    </row>
    <row r="84" spans="2:22" x14ac:dyDescent="0.3"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  <c r="O84" s="122"/>
      <c r="Q84" s="124"/>
      <c r="R84" s="125"/>
      <c r="S84" s="125"/>
      <c r="T84" s="124"/>
      <c r="U84" s="124"/>
      <c r="V84" s="124"/>
    </row>
    <row r="85" spans="2:22" x14ac:dyDescent="0.3">
      <c r="B85" s="126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Q85" s="127"/>
      <c r="R85" s="128"/>
      <c r="S85" s="128"/>
      <c r="T85" s="127"/>
      <c r="U85" s="127"/>
      <c r="V85" s="127"/>
    </row>
    <row r="86" spans="2:22" x14ac:dyDescent="0.3">
      <c r="B86" s="129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Q86" s="124"/>
      <c r="R86" s="125"/>
      <c r="S86" s="125"/>
      <c r="T86" s="124"/>
      <c r="U86" s="124"/>
      <c r="V86" s="124"/>
    </row>
    <row r="87" spans="2:22" x14ac:dyDescent="0.3">
      <c r="Q87" s="124"/>
      <c r="R87" s="125"/>
      <c r="S87" s="125"/>
      <c r="T87" s="124"/>
      <c r="U87" s="124"/>
      <c r="V87" s="124"/>
    </row>
    <row r="94" spans="2:22" x14ac:dyDescent="0.3">
      <c r="C94" s="122"/>
      <c r="D94" s="122"/>
    </row>
    <row r="95" spans="2:22" x14ac:dyDescent="0.3">
      <c r="C95" s="122"/>
      <c r="D95" s="122"/>
    </row>
    <row r="96" spans="2:22" x14ac:dyDescent="0.3">
      <c r="C96" s="122"/>
      <c r="D96" s="122"/>
    </row>
    <row r="97" spans="3:4" x14ac:dyDescent="0.3">
      <c r="C97" s="122"/>
      <c r="D97" s="122"/>
    </row>
    <row r="98" spans="3:4" x14ac:dyDescent="0.3">
      <c r="C98" s="122"/>
      <c r="D98" s="122"/>
    </row>
    <row r="99" spans="3:4" x14ac:dyDescent="0.3">
      <c r="C99" s="122"/>
      <c r="D99" s="122"/>
    </row>
  </sheetData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09"/>
  <sheetViews>
    <sheetView topLeftCell="A4" zoomScale="80" zoomScaleNormal="80" workbookViewId="0">
      <selection activeCell="D36" sqref="D36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5" outlineLevel="1" x14ac:dyDescent="0.3"/>
    <row r="2" spans="2:25" outlineLevel="1" x14ac:dyDescent="0.3">
      <c r="B2" s="131" t="s">
        <v>34</v>
      </c>
      <c r="C2" s="139" t="s">
        <v>35</v>
      </c>
      <c r="D2" s="142" t="s">
        <v>36</v>
      </c>
    </row>
    <row r="3" spans="2:25" outlineLevel="1" x14ac:dyDescent="0.3">
      <c r="B3" s="121" t="s">
        <v>10</v>
      </c>
      <c r="C3" s="2">
        <v>0.5</v>
      </c>
      <c r="D3" s="33">
        <f>C3</f>
        <v>0.5</v>
      </c>
    </row>
    <row r="4" spans="2:25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5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5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5" outlineLevel="1" x14ac:dyDescent="0.3">
      <c r="B7" s="121" t="s">
        <v>2</v>
      </c>
      <c r="C7" s="140">
        <v>0.6</v>
      </c>
      <c r="D7" s="143">
        <f>1-C7</f>
        <v>0.4</v>
      </c>
      <c r="E7" s="125"/>
    </row>
    <row r="8" spans="2:25" outlineLevel="1" x14ac:dyDescent="0.3">
      <c r="B8" s="121" t="s">
        <v>44</v>
      </c>
      <c r="C8" s="140">
        <v>0</v>
      </c>
      <c r="D8" s="143">
        <f>C8</f>
        <v>0</v>
      </c>
      <c r="E8" s="125"/>
    </row>
    <row r="9" spans="2:25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5" outlineLevel="1" x14ac:dyDescent="0.3">
      <c r="C10" s="134"/>
      <c r="D10" s="134"/>
      <c r="E10" s="125"/>
    </row>
    <row r="11" spans="2:25" s="2" customFormat="1" x14ac:dyDescent="0.3">
      <c r="C11" s="141"/>
      <c r="D11" s="141"/>
      <c r="E11" s="135"/>
      <c r="Q11" s="3"/>
      <c r="T11" s="3"/>
      <c r="U11" s="3"/>
      <c r="V11" s="3"/>
    </row>
    <row r="12" spans="2:25" s="2" customFormat="1" x14ac:dyDescent="0.3">
      <c r="B12" s="1" t="s">
        <v>31</v>
      </c>
      <c r="Q12" s="3"/>
      <c r="T12" s="3"/>
      <c r="U12" s="3"/>
      <c r="V12" s="3"/>
    </row>
    <row r="13" spans="2:25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5" s="2" customFormat="1" x14ac:dyDescent="0.3">
      <c r="B14" s="6" t="s">
        <v>46</v>
      </c>
      <c r="C14" s="7">
        <v>10000</v>
      </c>
      <c r="D14" s="8">
        <f>G14*K14</f>
        <v>4750</v>
      </c>
      <c r="E14" s="8" t="s">
        <v>26</v>
      </c>
      <c r="F14" s="9">
        <f>$C$3</f>
        <v>0.5</v>
      </c>
      <c r="G14" s="7">
        <f>C14*F14</f>
        <v>5000</v>
      </c>
      <c r="H14" s="8">
        <v>-250</v>
      </c>
      <c r="I14" s="8">
        <v>0</v>
      </c>
      <c r="J14" s="7">
        <f>SUM(G14:I14)</f>
        <v>4750</v>
      </c>
      <c r="K14" s="10">
        <f>K73</f>
        <v>0.95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5" s="2" customFormat="1" x14ac:dyDescent="0.3">
      <c r="B15" s="11" t="s">
        <v>22</v>
      </c>
      <c r="C15" s="12">
        <v>11000</v>
      </c>
      <c r="D15" s="12">
        <f>D$14-E15*K15*F15</f>
        <v>4750</v>
      </c>
      <c r="E15" s="12">
        <v>0</v>
      </c>
      <c r="F15" s="13">
        <f>$C$3</f>
        <v>0.5</v>
      </c>
      <c r="G15" s="12">
        <f>C15*F15</f>
        <v>5500</v>
      </c>
      <c r="H15" s="12">
        <f>G15*-$C$4</f>
        <v>-275</v>
      </c>
      <c r="I15" s="12">
        <f>G15*-$C$5</f>
        <v>0</v>
      </c>
      <c r="J15" s="12">
        <f t="shared" ref="J15:J28" si="0">SUM(G15:I15)</f>
        <v>5225</v>
      </c>
      <c r="K15" s="14">
        <f>$K$14</f>
        <v>0.95</v>
      </c>
      <c r="L15" s="12">
        <v>0</v>
      </c>
      <c r="M15" s="12">
        <v>0</v>
      </c>
      <c r="N15" s="12">
        <f t="shared" ref="N15:N28" si="1">SUM(J15,L15:M15)</f>
        <v>5225</v>
      </c>
      <c r="O15" s="12">
        <v>0</v>
      </c>
      <c r="P15" s="12">
        <f>SUM(N15:O15)*$C$6</f>
        <v>5225</v>
      </c>
      <c r="Q15" s="15">
        <f>$D$73*$C$7</f>
        <v>5700</v>
      </c>
      <c r="R15" s="12">
        <f>Q15-P15</f>
        <v>475</v>
      </c>
      <c r="S15" s="12">
        <f>(G15*K15-D15)*$C$6</f>
        <v>475</v>
      </c>
      <c r="T15" s="15">
        <v>0</v>
      </c>
      <c r="U15" s="15">
        <f>R15+S15+T15</f>
        <v>950</v>
      </c>
      <c r="V15" s="16">
        <f>P15+U15</f>
        <v>6175</v>
      </c>
      <c r="X15" s="141"/>
      <c r="Y15" s="141"/>
    </row>
    <row r="16" spans="2:25" s="2" customFormat="1" x14ac:dyDescent="0.3">
      <c r="B16" s="11" t="s">
        <v>23</v>
      </c>
      <c r="C16" s="12">
        <v>11000</v>
      </c>
      <c r="D16" s="12">
        <f>D$14-E16*F16*K16</f>
        <v>4750</v>
      </c>
      <c r="E16" s="12">
        <v>0</v>
      </c>
      <c r="F16" s="13">
        <f>$C$3</f>
        <v>0.5</v>
      </c>
      <c r="G16" s="12">
        <f>C16*F16</f>
        <v>5500</v>
      </c>
      <c r="H16" s="12">
        <f>G16*-$C$4</f>
        <v>-275</v>
      </c>
      <c r="I16" s="12">
        <f>G16*-$C$5</f>
        <v>0</v>
      </c>
      <c r="J16" s="12">
        <f t="shared" si="0"/>
        <v>5225</v>
      </c>
      <c r="K16" s="14">
        <f>$K$14</f>
        <v>0.95</v>
      </c>
      <c r="L16" s="12">
        <v>0</v>
      </c>
      <c r="M16" s="12">
        <v>0</v>
      </c>
      <c r="N16" s="12">
        <f t="shared" si="1"/>
        <v>5225</v>
      </c>
      <c r="O16" s="12">
        <v>0</v>
      </c>
      <c r="P16" s="12">
        <f>SUM(N16:O16)*$C$6</f>
        <v>5225</v>
      </c>
      <c r="Q16" s="15">
        <f>$Q$15</f>
        <v>5700</v>
      </c>
      <c r="R16" s="12">
        <f>Q16-P16</f>
        <v>475</v>
      </c>
      <c r="S16" s="12">
        <f>(G16*K16-D16)*$C$6</f>
        <v>475</v>
      </c>
      <c r="T16" s="15">
        <v>0</v>
      </c>
      <c r="U16" s="15">
        <f t="shared" ref="U16" si="2">R16+S16+T16</f>
        <v>950</v>
      </c>
      <c r="V16" s="16">
        <f>P16+U16</f>
        <v>6175</v>
      </c>
    </row>
    <row r="17" spans="2:27" s="2" customFormat="1" x14ac:dyDescent="0.3">
      <c r="B17" s="18" t="s">
        <v>47</v>
      </c>
      <c r="C17" s="19">
        <v>11000</v>
      </c>
      <c r="D17" s="19">
        <f>D$14-E17*F17*K17</f>
        <v>4750</v>
      </c>
      <c r="E17" s="19">
        <v>0</v>
      </c>
      <c r="F17" s="20">
        <f t="shared" ref="F17:F28" si="3">$C$3</f>
        <v>0.5</v>
      </c>
      <c r="G17" s="19">
        <f>C17*F17</f>
        <v>5500</v>
      </c>
      <c r="H17" s="19">
        <f>G17*-$C$4</f>
        <v>-275</v>
      </c>
      <c r="I17" s="19">
        <f>G17*-$C$5</f>
        <v>0</v>
      </c>
      <c r="J17" s="19">
        <f>SUM(G17:I17)</f>
        <v>5225</v>
      </c>
      <c r="K17" s="21">
        <f>$K$14</f>
        <v>0.95</v>
      </c>
      <c r="L17" s="19">
        <v>0</v>
      </c>
      <c r="M17" s="19">
        <v>0</v>
      </c>
      <c r="N17" s="19">
        <f>SUM(J17,L17:M17)</f>
        <v>5225</v>
      </c>
      <c r="O17" s="19">
        <v>0</v>
      </c>
      <c r="P17" s="19">
        <f>SUM(N17:O17)*$C$6</f>
        <v>5225</v>
      </c>
      <c r="Q17" s="22" t="s">
        <v>26</v>
      </c>
      <c r="R17" s="22" t="s">
        <v>26</v>
      </c>
      <c r="S17" s="19">
        <f>(G17*K17-D17)*$C$6-S15</f>
        <v>0</v>
      </c>
      <c r="T17" s="22" t="s">
        <v>26</v>
      </c>
      <c r="U17" s="22" t="s">
        <v>26</v>
      </c>
      <c r="V17" s="16" t="s">
        <v>26</v>
      </c>
      <c r="Z17" s="141"/>
      <c r="AA17" s="141"/>
    </row>
    <row r="18" spans="2:27" s="2" customFormat="1" x14ac:dyDescent="0.3">
      <c r="B18" s="11" t="s">
        <v>16</v>
      </c>
      <c r="C18" s="12">
        <v>11000</v>
      </c>
      <c r="D18" s="12">
        <f>D$14-E18*F18*K18</f>
        <v>4750</v>
      </c>
      <c r="E18" s="12">
        <v>0</v>
      </c>
      <c r="F18" s="13">
        <f>$C$3</f>
        <v>0.5</v>
      </c>
      <c r="G18" s="12">
        <f>C18*F18</f>
        <v>5500</v>
      </c>
      <c r="H18" s="12">
        <f>G18*-$C$4</f>
        <v>-275</v>
      </c>
      <c r="I18" s="12">
        <f>G18*-$C$5</f>
        <v>0</v>
      </c>
      <c r="J18" s="12">
        <f t="shared" si="0"/>
        <v>5225</v>
      </c>
      <c r="K18" s="14">
        <f>$K$14</f>
        <v>0.95</v>
      </c>
      <c r="L18" s="12">
        <v>0</v>
      </c>
      <c r="M18" s="12">
        <v>0</v>
      </c>
      <c r="N18" s="12">
        <f t="shared" si="1"/>
        <v>5225</v>
      </c>
      <c r="O18" s="12">
        <v>0</v>
      </c>
      <c r="P18" s="12">
        <f>SUM(N18:O18)*$C$6</f>
        <v>5225</v>
      </c>
      <c r="Q18" s="15">
        <f t="shared" ref="Q18" si="4">$Q$15</f>
        <v>5700</v>
      </c>
      <c r="R18" s="12">
        <f>Q18-P18</f>
        <v>475</v>
      </c>
      <c r="S18" s="12">
        <f>(G18*K18-D18)*$C$6</f>
        <v>475</v>
      </c>
      <c r="T18" s="15">
        <v>0</v>
      </c>
      <c r="U18" s="15">
        <f>R18+S18+T18</f>
        <v>950</v>
      </c>
      <c r="V18" s="16" t="s">
        <v>26</v>
      </c>
      <c r="AA18" s="141"/>
    </row>
    <row r="19" spans="2:27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>
        <f>U18+S17</f>
        <v>950</v>
      </c>
      <c r="V19" s="23">
        <f>P18+U19</f>
        <v>6175</v>
      </c>
      <c r="Z19" s="141"/>
    </row>
    <row r="20" spans="2:27" s="2" customFormat="1" x14ac:dyDescent="0.3">
      <c r="B20" s="26" t="s">
        <v>48</v>
      </c>
      <c r="C20" s="27">
        <f>C18+C9</f>
        <v>13000</v>
      </c>
      <c r="D20" s="28">
        <f>C20*K20*F20</f>
        <v>6175</v>
      </c>
      <c r="E20" s="27">
        <v>0</v>
      </c>
      <c r="F20" s="29">
        <f>$C$3</f>
        <v>0.5</v>
      </c>
      <c r="G20" s="27">
        <f>C20*F20</f>
        <v>6500</v>
      </c>
      <c r="H20" s="27">
        <f>G20*-$C$4</f>
        <v>-325</v>
      </c>
      <c r="I20" s="27">
        <f>G20*-$C$5</f>
        <v>0</v>
      </c>
      <c r="J20" s="27">
        <f>SUM(G20:I20)</f>
        <v>6175</v>
      </c>
      <c r="K20" s="30">
        <f>K79</f>
        <v>0.95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</row>
    <row r="21" spans="2:27" s="2" customFormat="1" x14ac:dyDescent="0.3">
      <c r="B21" s="18" t="s">
        <v>54</v>
      </c>
      <c r="C21" s="19">
        <v>11000</v>
      </c>
      <c r="D21" s="19">
        <f>D$14-E21*K21*F21</f>
        <v>4750</v>
      </c>
      <c r="E21" s="19">
        <v>0</v>
      </c>
      <c r="F21" s="20">
        <f t="shared" si="3"/>
        <v>0.5</v>
      </c>
      <c r="G21" s="19">
        <f>C21*F21</f>
        <v>5500</v>
      </c>
      <c r="H21" s="19">
        <f>G21*-$C$4</f>
        <v>-275</v>
      </c>
      <c r="I21" s="19">
        <f>G21*-$C$5</f>
        <v>0</v>
      </c>
      <c r="J21" s="19">
        <f>SUM(G21:I21)</f>
        <v>5225</v>
      </c>
      <c r="K21" s="21">
        <f>K14</f>
        <v>0.95</v>
      </c>
      <c r="L21" s="19">
        <v>0</v>
      </c>
      <c r="M21" s="19">
        <v>0</v>
      </c>
      <c r="N21" s="19">
        <f>SUM(J21,L21:M21)</f>
        <v>5225</v>
      </c>
      <c r="O21" s="19">
        <v>0</v>
      </c>
      <c r="P21" s="19">
        <f>SUM(N21:O21)*$C$6</f>
        <v>5225</v>
      </c>
      <c r="Q21" s="22" t="s">
        <v>26</v>
      </c>
      <c r="R21" s="22" t="s">
        <v>26</v>
      </c>
      <c r="S21" s="19">
        <f>(G21*K21-D21)*$C$6-S15-S17</f>
        <v>0</v>
      </c>
      <c r="T21" s="22" t="s">
        <v>26</v>
      </c>
      <c r="U21" s="22" t="s">
        <v>26</v>
      </c>
      <c r="V21" s="15" t="s">
        <v>26</v>
      </c>
    </row>
    <row r="22" spans="2:27" s="2" customFormat="1" x14ac:dyDescent="0.3">
      <c r="B22" s="18" t="s">
        <v>49</v>
      </c>
      <c r="C22" s="19">
        <v>11000</v>
      </c>
      <c r="D22" s="19">
        <f>D$14-E22*K22*F22</f>
        <v>4750</v>
      </c>
      <c r="E22" s="19">
        <v>0</v>
      </c>
      <c r="F22" s="20">
        <f t="shared" si="3"/>
        <v>0.5</v>
      </c>
      <c r="G22" s="19">
        <f>C22*F22</f>
        <v>5500</v>
      </c>
      <c r="H22" s="19">
        <f>G22*-$C$4</f>
        <v>-275</v>
      </c>
      <c r="I22" s="19">
        <f>G22*-$C$5</f>
        <v>0</v>
      </c>
      <c r="J22" s="19">
        <f>SUM(G22:I22)</f>
        <v>5225</v>
      </c>
      <c r="K22" s="21">
        <f>K14</f>
        <v>0.95</v>
      </c>
      <c r="L22" s="19">
        <v>0</v>
      </c>
      <c r="M22" s="19">
        <v>0</v>
      </c>
      <c r="N22" s="19">
        <f>SUM(J22,L22:M22)</f>
        <v>5225</v>
      </c>
      <c r="O22" s="19">
        <v>0</v>
      </c>
      <c r="P22" s="19">
        <f>SUM(N22:O22)*$C$6</f>
        <v>5225</v>
      </c>
      <c r="Q22" s="22" t="s">
        <v>26</v>
      </c>
      <c r="R22" s="22" t="s">
        <v>26</v>
      </c>
      <c r="S22" s="19">
        <f>(G22*K22-D22)*$C$6-S16</f>
        <v>0</v>
      </c>
      <c r="T22" s="22" t="s">
        <v>26</v>
      </c>
      <c r="U22" s="22" t="s">
        <v>26</v>
      </c>
      <c r="V22" s="15" t="s">
        <v>26</v>
      </c>
    </row>
    <row r="23" spans="2:27" s="2" customFormat="1" x14ac:dyDescent="0.3">
      <c r="B23" s="31" t="s">
        <v>17</v>
      </c>
      <c r="C23" s="12">
        <v>13000</v>
      </c>
      <c r="D23" s="12">
        <f>D$20-E23*K23*F23</f>
        <v>6175</v>
      </c>
      <c r="E23" s="12">
        <v>0</v>
      </c>
      <c r="F23" s="13">
        <f t="shared" si="3"/>
        <v>0.5</v>
      </c>
      <c r="G23" s="12">
        <f>C23*F23</f>
        <v>6500</v>
      </c>
      <c r="H23" s="12">
        <f>G23*-$C$4</f>
        <v>-325</v>
      </c>
      <c r="I23" s="12">
        <f t="shared" ref="I23:I28" si="5">G23*-$C$5</f>
        <v>0</v>
      </c>
      <c r="J23" s="12">
        <f t="shared" si="0"/>
        <v>6175</v>
      </c>
      <c r="K23" s="14">
        <f>K20</f>
        <v>0.95</v>
      </c>
      <c r="L23" s="12">
        <v>0</v>
      </c>
      <c r="M23" s="12">
        <v>0</v>
      </c>
      <c r="N23" s="12">
        <f t="shared" si="1"/>
        <v>6175</v>
      </c>
      <c r="O23" s="12">
        <v>0</v>
      </c>
      <c r="P23" s="12">
        <f>SUM(N23:O23)*$C$6</f>
        <v>6175</v>
      </c>
      <c r="Q23" s="15">
        <f>(D79-T81)*C7</f>
        <v>6127.5</v>
      </c>
      <c r="R23" s="12">
        <f>Q23-P23</f>
        <v>-47.5</v>
      </c>
      <c r="S23" s="12">
        <f>(G23*K23-D23)*$C$6</f>
        <v>0</v>
      </c>
      <c r="T23" s="15">
        <f>S18*$C$8</f>
        <v>0</v>
      </c>
      <c r="U23" s="15">
        <f>R23+S23+T23</f>
        <v>-47.5</v>
      </c>
      <c r="V23" s="16" t="s">
        <v>26</v>
      </c>
    </row>
    <row r="24" spans="2:27" s="1" customFormat="1" x14ac:dyDescent="0.3">
      <c r="B24" s="1" t="s">
        <v>20</v>
      </c>
      <c r="C24" s="23" t="s">
        <v>26</v>
      </c>
      <c r="D24" s="23" t="s">
        <v>26</v>
      </c>
      <c r="E24" s="23" t="s">
        <v>26</v>
      </c>
      <c r="F24" s="24" t="s">
        <v>26</v>
      </c>
      <c r="G24" s="23" t="s">
        <v>26</v>
      </c>
      <c r="H24" s="23" t="s">
        <v>26</v>
      </c>
      <c r="I24" s="23" t="s">
        <v>26</v>
      </c>
      <c r="J24" s="23" t="s">
        <v>26</v>
      </c>
      <c r="K24" s="25" t="s">
        <v>26</v>
      </c>
      <c r="L24" s="23" t="s">
        <v>26</v>
      </c>
      <c r="M24" s="23" t="s">
        <v>26</v>
      </c>
      <c r="N24" s="23" t="s">
        <v>26</v>
      </c>
      <c r="O24" s="23" t="s">
        <v>26</v>
      </c>
      <c r="P24" s="23" t="s">
        <v>26</v>
      </c>
      <c r="Q24" s="23" t="s">
        <v>26</v>
      </c>
      <c r="R24" s="23" t="s">
        <v>26</v>
      </c>
      <c r="S24" s="23" t="s">
        <v>26</v>
      </c>
      <c r="T24" s="23" t="s">
        <v>26</v>
      </c>
      <c r="U24" s="23">
        <f>U23+SUM(S21:S22)</f>
        <v>-47.5</v>
      </c>
      <c r="V24" s="23">
        <f>P23+U24</f>
        <v>6127.5</v>
      </c>
      <c r="X24" s="145"/>
    </row>
    <row r="25" spans="2:27" s="1" customFormat="1" x14ac:dyDescent="0.3">
      <c r="B25" s="18" t="s">
        <v>56</v>
      </c>
      <c r="C25" s="19">
        <v>11000</v>
      </c>
      <c r="D25" s="19">
        <f t="shared" ref="D25:D26" si="6">D$14-E25*F25*K25</f>
        <v>4750</v>
      </c>
      <c r="E25" s="19">
        <v>0</v>
      </c>
      <c r="F25" s="20">
        <f t="shared" ref="F25:F26" si="7">$C$3</f>
        <v>0.5</v>
      </c>
      <c r="G25" s="19">
        <f t="shared" ref="G25:G26" si="8">C25*F25</f>
        <v>5500</v>
      </c>
      <c r="H25" s="19">
        <f t="shared" ref="H25:H26" si="9">G25*-$C$4</f>
        <v>-275</v>
      </c>
      <c r="I25" s="19">
        <f t="shared" ref="I25:I26" si="10">G25*-$C$5</f>
        <v>0</v>
      </c>
      <c r="J25" s="19">
        <f t="shared" ref="J25:J26" si="11">SUM(G25:I25)</f>
        <v>5225</v>
      </c>
      <c r="K25" s="21">
        <f>K14</f>
        <v>0.95</v>
      </c>
      <c r="L25" s="19">
        <v>0</v>
      </c>
      <c r="M25" s="19">
        <v>0</v>
      </c>
      <c r="N25" s="19">
        <f t="shared" ref="N25:N26" si="12">SUM(J25,L25:M25)</f>
        <v>5225</v>
      </c>
      <c r="O25" s="19">
        <v>0</v>
      </c>
      <c r="P25" s="19">
        <f t="shared" ref="P25:P26" si="13">SUM(N25:O25)*$C$6</f>
        <v>5225</v>
      </c>
      <c r="Q25" s="22" t="s">
        <v>26</v>
      </c>
      <c r="R25" s="22" t="s">
        <v>26</v>
      </c>
      <c r="S25" s="19">
        <f>(G25*K25-D25)*$C$6-S15-S17-S21</f>
        <v>0</v>
      </c>
      <c r="T25" s="22" t="s">
        <v>26</v>
      </c>
      <c r="U25" s="22" t="s">
        <v>26</v>
      </c>
      <c r="V25" s="15" t="s">
        <v>26</v>
      </c>
      <c r="X25" s="145"/>
    </row>
    <row r="26" spans="2:27" s="1" customFormat="1" x14ac:dyDescent="0.3">
      <c r="B26" s="18" t="s">
        <v>55</v>
      </c>
      <c r="C26" s="19">
        <v>11000</v>
      </c>
      <c r="D26" s="19">
        <f t="shared" si="6"/>
        <v>4750</v>
      </c>
      <c r="E26" s="19">
        <v>0</v>
      </c>
      <c r="F26" s="20">
        <f t="shared" si="7"/>
        <v>0.5</v>
      </c>
      <c r="G26" s="19">
        <f t="shared" si="8"/>
        <v>5500</v>
      </c>
      <c r="H26" s="19">
        <f t="shared" si="9"/>
        <v>-275</v>
      </c>
      <c r="I26" s="19">
        <f t="shared" si="10"/>
        <v>0</v>
      </c>
      <c r="J26" s="19">
        <f t="shared" si="11"/>
        <v>5225</v>
      </c>
      <c r="K26" s="21">
        <f>K14</f>
        <v>0.95</v>
      </c>
      <c r="L26" s="19">
        <v>0</v>
      </c>
      <c r="M26" s="19">
        <v>0</v>
      </c>
      <c r="N26" s="19">
        <f t="shared" si="12"/>
        <v>5225</v>
      </c>
      <c r="O26" s="19">
        <v>0</v>
      </c>
      <c r="P26" s="19">
        <f t="shared" si="13"/>
        <v>5225</v>
      </c>
      <c r="Q26" s="22" t="s">
        <v>26</v>
      </c>
      <c r="R26" s="22" t="s">
        <v>26</v>
      </c>
      <c r="S26" s="19">
        <f>(G26*K26-D26)*$C$6-S16-S22</f>
        <v>0</v>
      </c>
      <c r="T26" s="22" t="s">
        <v>26</v>
      </c>
      <c r="U26" s="22" t="s">
        <v>26</v>
      </c>
      <c r="V26" s="15" t="s">
        <v>26</v>
      </c>
      <c r="X26" s="145"/>
    </row>
    <row r="27" spans="2:27" s="2" customFormat="1" x14ac:dyDescent="0.3">
      <c r="B27" s="18" t="s">
        <v>51</v>
      </c>
      <c r="C27" s="19">
        <v>11000</v>
      </c>
      <c r="D27" s="19">
        <f>D$14-E27*F27*K27</f>
        <v>4750</v>
      </c>
      <c r="E27" s="19">
        <v>0</v>
      </c>
      <c r="F27" s="20">
        <f>$C$3</f>
        <v>0.5</v>
      </c>
      <c r="G27" s="19">
        <f>C27*F27</f>
        <v>5500</v>
      </c>
      <c r="H27" s="19">
        <f>G27*-$C$4</f>
        <v>-275</v>
      </c>
      <c r="I27" s="19">
        <f>G27*-$C$5</f>
        <v>0</v>
      </c>
      <c r="J27" s="19">
        <f>SUM(G27:I27)</f>
        <v>5225</v>
      </c>
      <c r="K27" s="21">
        <f>K14</f>
        <v>0.95</v>
      </c>
      <c r="L27" s="19">
        <v>0</v>
      </c>
      <c r="M27" s="19">
        <v>0</v>
      </c>
      <c r="N27" s="19">
        <f>SUM(J27,L27:M27)</f>
        <v>5225</v>
      </c>
      <c r="O27" s="19">
        <v>0</v>
      </c>
      <c r="P27" s="19">
        <f>SUM(N27:O27)*$C$6</f>
        <v>5225</v>
      </c>
      <c r="Q27" s="22" t="s">
        <v>26</v>
      </c>
      <c r="R27" s="22" t="s">
        <v>26</v>
      </c>
      <c r="S27" s="19">
        <f>(G27*K27-D27)*$C$6-S18</f>
        <v>0</v>
      </c>
      <c r="T27" s="22" t="s">
        <v>26</v>
      </c>
      <c r="U27" s="22" t="s">
        <v>26</v>
      </c>
      <c r="V27" s="15" t="s">
        <v>26</v>
      </c>
    </row>
    <row r="28" spans="2:27" s="2" customFormat="1" x14ac:dyDescent="0.3">
      <c r="B28" s="11" t="s">
        <v>18</v>
      </c>
      <c r="C28" s="12">
        <v>13000</v>
      </c>
      <c r="D28" s="12">
        <f>D$20-E28*F28*K28</f>
        <v>6175</v>
      </c>
      <c r="E28" s="12">
        <v>0</v>
      </c>
      <c r="F28" s="13">
        <f t="shared" si="3"/>
        <v>0.5</v>
      </c>
      <c r="G28" s="12">
        <f>C28*F28</f>
        <v>6500</v>
      </c>
      <c r="H28" s="12">
        <f t="shared" ref="H28" si="14">G28*-$C$4</f>
        <v>-325</v>
      </c>
      <c r="I28" s="12">
        <f t="shared" si="5"/>
        <v>0</v>
      </c>
      <c r="J28" s="12">
        <f t="shared" si="0"/>
        <v>6175</v>
      </c>
      <c r="K28" s="14">
        <f>K20</f>
        <v>0.95</v>
      </c>
      <c r="L28" s="12">
        <v>0</v>
      </c>
      <c r="M28" s="12">
        <v>0</v>
      </c>
      <c r="N28" s="12">
        <f t="shared" si="1"/>
        <v>6175</v>
      </c>
      <c r="O28" s="12">
        <v>0</v>
      </c>
      <c r="P28" s="12">
        <f>SUM(N28:O28)*$C$6</f>
        <v>6175</v>
      </c>
      <c r="Q28" s="15">
        <f>Q23</f>
        <v>6127.5</v>
      </c>
      <c r="R28" s="15">
        <f>Q28-P28</f>
        <v>-47.5</v>
      </c>
      <c r="S28" s="12">
        <f>(G28*K28-D28)*$C$6</f>
        <v>0</v>
      </c>
      <c r="T28" s="15">
        <f>T23</f>
        <v>0</v>
      </c>
      <c r="U28" s="15">
        <f t="shared" ref="U28" si="15">R28+S28+T28</f>
        <v>-47.5</v>
      </c>
      <c r="V28" s="15" t="s">
        <v>26</v>
      </c>
    </row>
    <row r="29" spans="2:27" s="1" customFormat="1" x14ac:dyDescent="0.3">
      <c r="B29" s="1" t="s">
        <v>21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>
        <f>U28+SUM(S25:S27)</f>
        <v>-47.5</v>
      </c>
      <c r="V29" s="23">
        <f>P28+U29</f>
        <v>6127.5</v>
      </c>
    </row>
    <row r="30" spans="2:27" s="1" customFormat="1" x14ac:dyDescent="0.3">
      <c r="B30" s="18" t="s">
        <v>59</v>
      </c>
      <c r="C30" s="19">
        <v>10500</v>
      </c>
      <c r="D30" s="19">
        <f>D$14-E30*F30*K30</f>
        <v>4750</v>
      </c>
      <c r="E30" s="19">
        <v>0</v>
      </c>
      <c r="F30" s="20">
        <f t="shared" ref="F30:F32" si="16">$C$3</f>
        <v>0.5</v>
      </c>
      <c r="G30" s="19">
        <f t="shared" ref="G30:G32" si="17">C30*F30</f>
        <v>5250</v>
      </c>
      <c r="H30" s="19">
        <f t="shared" ref="H30:H32" si="18">G30*-$C$4</f>
        <v>-262.5</v>
      </c>
      <c r="I30" s="19">
        <f t="shared" ref="I30:I32" si="19">G30*-$C$5</f>
        <v>0</v>
      </c>
      <c r="J30" s="19">
        <f t="shared" ref="J30:J32" si="20">SUM(G30:I30)</f>
        <v>4987.5</v>
      </c>
      <c r="K30" s="21">
        <f t="shared" ref="K30:K32" si="21">K15</f>
        <v>0.95</v>
      </c>
      <c r="L30" s="19">
        <v>0</v>
      </c>
      <c r="M30" s="19">
        <v>0</v>
      </c>
      <c r="N30" s="19">
        <f t="shared" ref="N30:N32" si="22">SUM(J30,L30:M30)</f>
        <v>4987.5</v>
      </c>
      <c r="O30" s="19">
        <v>0</v>
      </c>
      <c r="P30" s="19">
        <f t="shared" ref="P30:P32" si="23">SUM(N30:O30)*$C$6</f>
        <v>4987.5</v>
      </c>
      <c r="Q30" s="22" t="s">
        <v>26</v>
      </c>
      <c r="R30" s="22" t="s">
        <v>26</v>
      </c>
      <c r="S30" s="19">
        <f>(G30*K30-D30)*$C$6-S15-S17-S21-S25</f>
        <v>-237.5</v>
      </c>
      <c r="T30" s="22" t="s">
        <v>26</v>
      </c>
      <c r="U30" s="22" t="s">
        <v>26</v>
      </c>
      <c r="V30" s="15" t="s">
        <v>26</v>
      </c>
    </row>
    <row r="31" spans="2:27" s="1" customFormat="1" x14ac:dyDescent="0.3">
      <c r="B31" s="18" t="s">
        <v>58</v>
      </c>
      <c r="C31" s="19">
        <v>10500</v>
      </c>
      <c r="D31" s="19">
        <f>D$14-E31*F31*K31</f>
        <v>4750</v>
      </c>
      <c r="E31" s="19">
        <v>0</v>
      </c>
      <c r="F31" s="20">
        <f t="shared" si="16"/>
        <v>0.5</v>
      </c>
      <c r="G31" s="19">
        <f t="shared" si="17"/>
        <v>5250</v>
      </c>
      <c r="H31" s="19">
        <f t="shared" si="18"/>
        <v>-262.5</v>
      </c>
      <c r="I31" s="19">
        <f t="shared" si="19"/>
        <v>0</v>
      </c>
      <c r="J31" s="19">
        <f t="shared" si="20"/>
        <v>4987.5</v>
      </c>
      <c r="K31" s="21">
        <f t="shared" si="21"/>
        <v>0.95</v>
      </c>
      <c r="L31" s="19">
        <v>0</v>
      </c>
      <c r="M31" s="19">
        <v>0</v>
      </c>
      <c r="N31" s="19">
        <f t="shared" si="22"/>
        <v>4987.5</v>
      </c>
      <c r="O31" s="19">
        <v>0</v>
      </c>
      <c r="P31" s="19">
        <f t="shared" si="23"/>
        <v>4987.5</v>
      </c>
      <c r="Q31" s="22" t="s">
        <v>26</v>
      </c>
      <c r="R31" s="22" t="s">
        <v>26</v>
      </c>
      <c r="S31" s="19">
        <f>(G31*K31-D31)*$C$6-S16-S22-S26</f>
        <v>-237.5</v>
      </c>
      <c r="T31" s="22" t="s">
        <v>26</v>
      </c>
      <c r="U31" s="22" t="s">
        <v>26</v>
      </c>
      <c r="V31" s="15" t="s">
        <v>26</v>
      </c>
    </row>
    <row r="32" spans="2:27" s="1" customFormat="1" x14ac:dyDescent="0.3">
      <c r="B32" s="18" t="s">
        <v>57</v>
      </c>
      <c r="C32" s="19">
        <v>10500</v>
      </c>
      <c r="D32" s="19">
        <f>D$14-E32*F32*K32</f>
        <v>4750</v>
      </c>
      <c r="E32" s="19">
        <v>0</v>
      </c>
      <c r="F32" s="20">
        <f t="shared" si="16"/>
        <v>0.5</v>
      </c>
      <c r="G32" s="19">
        <f t="shared" si="17"/>
        <v>5250</v>
      </c>
      <c r="H32" s="19">
        <f t="shared" si="18"/>
        <v>-262.5</v>
      </c>
      <c r="I32" s="19">
        <f t="shared" si="19"/>
        <v>0</v>
      </c>
      <c r="J32" s="19">
        <f t="shared" si="20"/>
        <v>4987.5</v>
      </c>
      <c r="K32" s="21">
        <f t="shared" si="21"/>
        <v>0.95</v>
      </c>
      <c r="L32" s="19">
        <v>0</v>
      </c>
      <c r="M32" s="19">
        <v>0</v>
      </c>
      <c r="N32" s="19">
        <f t="shared" si="22"/>
        <v>4987.5</v>
      </c>
      <c r="O32" s="19">
        <v>0</v>
      </c>
      <c r="P32" s="19">
        <f t="shared" si="23"/>
        <v>4987.5</v>
      </c>
      <c r="Q32" s="22" t="s">
        <v>26</v>
      </c>
      <c r="R32" s="22" t="s">
        <v>26</v>
      </c>
      <c r="S32" s="19">
        <f>(G32*K32-D32)*$C$6-S18-S27</f>
        <v>-237.5</v>
      </c>
      <c r="T32" s="22" t="s">
        <v>26</v>
      </c>
      <c r="U32" s="22" t="s">
        <v>26</v>
      </c>
      <c r="V32" s="15" t="s">
        <v>26</v>
      </c>
    </row>
    <row r="33" spans="2:22" s="2" customFormat="1" x14ac:dyDescent="0.3">
      <c r="B33" s="18" t="s">
        <v>52</v>
      </c>
      <c r="C33" s="19">
        <v>12500</v>
      </c>
      <c r="D33" s="19">
        <f>D$20-E33*F33*K33</f>
        <v>5937.5</v>
      </c>
      <c r="E33" s="19">
        <v>500</v>
      </c>
      <c r="F33" s="20">
        <f>$C$3</f>
        <v>0.5</v>
      </c>
      <c r="G33" s="19">
        <f>C33*F33</f>
        <v>6250</v>
      </c>
      <c r="H33" s="19">
        <f>G33*-$C$4</f>
        <v>-312.5</v>
      </c>
      <c r="I33" s="19">
        <f>G33*-$C$5</f>
        <v>0</v>
      </c>
      <c r="J33" s="19">
        <f>SUM(G33:I33)</f>
        <v>5937.5</v>
      </c>
      <c r="K33" s="21">
        <f>K20</f>
        <v>0.95</v>
      </c>
      <c r="L33" s="19">
        <v>0</v>
      </c>
      <c r="M33" s="19">
        <v>0</v>
      </c>
      <c r="N33" s="19">
        <f>SUM(J33,L33:M33)</f>
        <v>5937.5</v>
      </c>
      <c r="O33" s="19">
        <v>0</v>
      </c>
      <c r="P33" s="19">
        <f>SUM(N33:O33)*$C$6</f>
        <v>5937.5</v>
      </c>
      <c r="Q33" s="22" t="s">
        <v>26</v>
      </c>
      <c r="R33" s="22" t="s">
        <v>26</v>
      </c>
      <c r="S33" s="19">
        <f>(G33*K33-D33)*$C$6-S23</f>
        <v>0</v>
      </c>
      <c r="T33" s="22" t="s">
        <v>26</v>
      </c>
      <c r="U33" s="22" t="s">
        <v>26</v>
      </c>
      <c r="V33" s="15" t="s">
        <v>26</v>
      </c>
    </row>
    <row r="34" spans="2:22" s="2" customFormat="1" x14ac:dyDescent="0.3">
      <c r="B34" s="11" t="s">
        <v>40</v>
      </c>
      <c r="C34" s="12">
        <v>12500</v>
      </c>
      <c r="D34" s="12">
        <f>D$20-E34*F34*K34</f>
        <v>6175</v>
      </c>
      <c r="E34" s="12">
        <v>0</v>
      </c>
      <c r="F34" s="13">
        <f t="shared" ref="F34:F42" si="24">$C$3</f>
        <v>0.5</v>
      </c>
      <c r="G34" s="12">
        <f>C34*F34</f>
        <v>6250</v>
      </c>
      <c r="H34" s="12">
        <f t="shared" ref="H34" si="25">G34*-$C$4</f>
        <v>-312.5</v>
      </c>
      <c r="I34" s="12">
        <f t="shared" ref="I34" si="26">G34*-$C$5</f>
        <v>0</v>
      </c>
      <c r="J34" s="12">
        <f t="shared" ref="J34" si="27">SUM(G34:I34)</f>
        <v>5937.5</v>
      </c>
      <c r="K34" s="14">
        <f>K20</f>
        <v>0.95</v>
      </c>
      <c r="L34" s="12">
        <v>0</v>
      </c>
      <c r="M34" s="12">
        <v>0</v>
      </c>
      <c r="N34" s="12">
        <f t="shared" ref="N34" si="28">SUM(J34,L34:M34)</f>
        <v>5937.5</v>
      </c>
      <c r="O34" s="12">
        <v>0</v>
      </c>
      <c r="P34" s="12">
        <f>SUM(N34:O34)*$C$6</f>
        <v>5937.5</v>
      </c>
      <c r="Q34" s="15">
        <f>Q28</f>
        <v>6127.5</v>
      </c>
      <c r="R34" s="15">
        <f>Q34-P34</f>
        <v>190</v>
      </c>
      <c r="S34" s="12">
        <f>(G34*K34-D34)*$C$6</f>
        <v>-237.5</v>
      </c>
      <c r="T34" s="15">
        <f>T23</f>
        <v>0</v>
      </c>
      <c r="U34" s="15">
        <f>R34+S34+T34</f>
        <v>-47.5</v>
      </c>
      <c r="V34" s="15" t="s">
        <v>26</v>
      </c>
    </row>
    <row r="35" spans="2:22" s="1" customFormat="1" ht="15" thickBot="1" x14ac:dyDescent="0.35">
      <c r="B35" s="1" t="s">
        <v>41</v>
      </c>
      <c r="C35" s="23"/>
      <c r="D35" s="23" t="s">
        <v>26</v>
      </c>
      <c r="E35" s="23" t="s">
        <v>26</v>
      </c>
      <c r="F35" s="24" t="s">
        <v>26</v>
      </c>
      <c r="G35" s="23" t="s">
        <v>26</v>
      </c>
      <c r="H35" s="23" t="s">
        <v>26</v>
      </c>
      <c r="I35" s="23" t="s">
        <v>26</v>
      </c>
      <c r="J35" s="23" t="s">
        <v>26</v>
      </c>
      <c r="K35" s="25" t="s">
        <v>26</v>
      </c>
      <c r="L35" s="23" t="s">
        <v>26</v>
      </c>
      <c r="M35" s="23" t="s">
        <v>26</v>
      </c>
      <c r="N35" s="23" t="s">
        <v>26</v>
      </c>
      <c r="O35" s="23" t="s">
        <v>26</v>
      </c>
      <c r="P35" s="23" t="s">
        <v>26</v>
      </c>
      <c r="Q35" s="23" t="s">
        <v>26</v>
      </c>
      <c r="R35" s="23" t="s">
        <v>26</v>
      </c>
      <c r="S35" s="23" t="s">
        <v>26</v>
      </c>
      <c r="T35" s="23" t="s">
        <v>26</v>
      </c>
      <c r="U35" s="23">
        <f>U34+SUM(S30:S33)</f>
        <v>-760</v>
      </c>
      <c r="V35" s="23">
        <f>P34+U35</f>
        <v>5177.5</v>
      </c>
    </row>
    <row r="36" spans="2:22" s="2" customFormat="1" x14ac:dyDescent="0.3">
      <c r="B36" s="26" t="s">
        <v>50</v>
      </c>
      <c r="C36" s="27">
        <f>C34+C9</f>
        <v>14500</v>
      </c>
      <c r="D36" s="28">
        <f>C36*K36*F36</f>
        <v>6887.5</v>
      </c>
      <c r="E36" s="27">
        <v>0</v>
      </c>
      <c r="F36" s="29">
        <f>$C$3</f>
        <v>0.5</v>
      </c>
      <c r="G36" s="27">
        <f>C36*F36</f>
        <v>7250</v>
      </c>
      <c r="H36" s="27">
        <f>G36*-$C$4</f>
        <v>-362.5</v>
      </c>
      <c r="I36" s="27">
        <f>G36*-$C$5</f>
        <v>0</v>
      </c>
      <c r="J36" s="27">
        <f>SUM(G36:I36)</f>
        <v>6887.5</v>
      </c>
      <c r="K36" s="30">
        <f>K89</f>
        <v>0.95</v>
      </c>
      <c r="L36" s="28" t="s">
        <v>26</v>
      </c>
      <c r="M36" s="28" t="s">
        <v>26</v>
      </c>
      <c r="N36" s="28" t="s">
        <v>26</v>
      </c>
      <c r="O36" s="28" t="s">
        <v>26</v>
      </c>
      <c r="P36" s="28" t="s">
        <v>26</v>
      </c>
      <c r="Q36" s="28" t="s">
        <v>26</v>
      </c>
      <c r="R36" s="28" t="s">
        <v>26</v>
      </c>
      <c r="S36" s="28" t="s">
        <v>26</v>
      </c>
      <c r="T36" s="28" t="s">
        <v>26</v>
      </c>
      <c r="U36" s="28" t="s">
        <v>26</v>
      </c>
      <c r="V36" s="28" t="s">
        <v>26</v>
      </c>
    </row>
    <row r="37" spans="2:22" s="2" customFormat="1" x14ac:dyDescent="0.3">
      <c r="B37" s="18" t="s">
        <v>63</v>
      </c>
      <c r="C37" s="19">
        <v>10500</v>
      </c>
      <c r="D37" s="19">
        <f>D$14-E37*F37*K37</f>
        <v>4750</v>
      </c>
      <c r="E37" s="19">
        <v>0</v>
      </c>
      <c r="F37" s="20">
        <f t="shared" ref="F37:F40" si="29">$C$3</f>
        <v>0.5</v>
      </c>
      <c r="G37" s="19">
        <f t="shared" ref="G37:G40" si="30">C37*F37</f>
        <v>5250</v>
      </c>
      <c r="H37" s="19">
        <f t="shared" ref="H37:H40" si="31">G37*-$C$4</f>
        <v>-262.5</v>
      </c>
      <c r="I37" s="19">
        <f t="shared" ref="I37:I40" si="32">G37*-$C$5</f>
        <v>0</v>
      </c>
      <c r="J37" s="19">
        <f t="shared" ref="J37:J40" si="33">SUM(G37:I37)</f>
        <v>4987.5</v>
      </c>
      <c r="K37" s="21">
        <f>K14</f>
        <v>0.95</v>
      </c>
      <c r="L37" s="19">
        <v>0</v>
      </c>
      <c r="M37" s="19">
        <v>0</v>
      </c>
      <c r="N37" s="19">
        <f t="shared" ref="N37:N40" si="34">SUM(J37,L37:M37)</f>
        <v>4987.5</v>
      </c>
      <c r="O37" s="19">
        <v>0</v>
      </c>
      <c r="P37" s="19">
        <f t="shared" ref="P37:P40" si="35">SUM(N37:O37)*$C$6</f>
        <v>4987.5</v>
      </c>
      <c r="Q37" s="22" t="s">
        <v>26</v>
      </c>
      <c r="R37" s="22" t="s">
        <v>26</v>
      </c>
      <c r="S37" s="19">
        <f>(G37*K37-D37)*$C$6-S15-S17-S21-S25-S30</f>
        <v>0</v>
      </c>
      <c r="T37" s="22" t="s">
        <v>26</v>
      </c>
      <c r="U37" s="22" t="s">
        <v>26</v>
      </c>
      <c r="V37" s="15" t="s">
        <v>26</v>
      </c>
    </row>
    <row r="38" spans="2:22" s="2" customFormat="1" x14ac:dyDescent="0.3">
      <c r="B38" s="18" t="s">
        <v>62</v>
      </c>
      <c r="C38" s="19">
        <v>10500</v>
      </c>
      <c r="D38" s="19">
        <f>D$14-E38*F38*K38</f>
        <v>4750</v>
      </c>
      <c r="E38" s="19">
        <v>0</v>
      </c>
      <c r="F38" s="20">
        <f t="shared" si="29"/>
        <v>0.5</v>
      </c>
      <c r="G38" s="19">
        <f t="shared" si="30"/>
        <v>5250</v>
      </c>
      <c r="H38" s="19">
        <f t="shared" si="31"/>
        <v>-262.5</v>
      </c>
      <c r="I38" s="19">
        <f t="shared" si="32"/>
        <v>0</v>
      </c>
      <c r="J38" s="19">
        <f t="shared" si="33"/>
        <v>4987.5</v>
      </c>
      <c r="K38" s="21">
        <f>K14</f>
        <v>0.95</v>
      </c>
      <c r="L38" s="19">
        <v>0</v>
      </c>
      <c r="M38" s="19">
        <v>0</v>
      </c>
      <c r="N38" s="19">
        <f t="shared" si="34"/>
        <v>4987.5</v>
      </c>
      <c r="O38" s="19">
        <v>0</v>
      </c>
      <c r="P38" s="19">
        <f t="shared" si="35"/>
        <v>4987.5</v>
      </c>
      <c r="Q38" s="22" t="s">
        <v>26</v>
      </c>
      <c r="R38" s="22" t="s">
        <v>26</v>
      </c>
      <c r="S38" s="19">
        <f>(G38*K38-D38)*$C$6-S16-S22-S26-S31</f>
        <v>0</v>
      </c>
      <c r="T38" s="22" t="s">
        <v>26</v>
      </c>
      <c r="U38" s="22" t="s">
        <v>26</v>
      </c>
      <c r="V38" s="15" t="s">
        <v>26</v>
      </c>
    </row>
    <row r="39" spans="2:22" s="2" customFormat="1" x14ac:dyDescent="0.3">
      <c r="B39" s="18" t="s">
        <v>61</v>
      </c>
      <c r="C39" s="19">
        <v>10500</v>
      </c>
      <c r="D39" s="19">
        <f>D$14-E39*F39*K39</f>
        <v>4750</v>
      </c>
      <c r="E39" s="19">
        <v>0</v>
      </c>
      <c r="F39" s="20">
        <f t="shared" si="29"/>
        <v>0.5</v>
      </c>
      <c r="G39" s="19">
        <f t="shared" si="30"/>
        <v>5250</v>
      </c>
      <c r="H39" s="19">
        <f t="shared" si="31"/>
        <v>-262.5</v>
      </c>
      <c r="I39" s="19">
        <f t="shared" si="32"/>
        <v>0</v>
      </c>
      <c r="J39" s="19">
        <f t="shared" si="33"/>
        <v>4987.5</v>
      </c>
      <c r="K39" s="21">
        <f>K14</f>
        <v>0.95</v>
      </c>
      <c r="L39" s="19">
        <v>0</v>
      </c>
      <c r="M39" s="19">
        <v>0</v>
      </c>
      <c r="N39" s="19">
        <f t="shared" si="34"/>
        <v>4987.5</v>
      </c>
      <c r="O39" s="19">
        <v>0</v>
      </c>
      <c r="P39" s="19">
        <f t="shared" si="35"/>
        <v>4987.5</v>
      </c>
      <c r="Q39" s="22" t="s">
        <v>26</v>
      </c>
      <c r="R39" s="22" t="s">
        <v>26</v>
      </c>
      <c r="S39" s="19">
        <f>(G39*K39-D39)*$C$6-S18-S27-S32</f>
        <v>0</v>
      </c>
      <c r="T39" s="22" t="s">
        <v>26</v>
      </c>
      <c r="U39" s="22" t="s">
        <v>26</v>
      </c>
      <c r="V39" s="15" t="s">
        <v>26</v>
      </c>
    </row>
    <row r="40" spans="2:22" s="2" customFormat="1" x14ac:dyDescent="0.3">
      <c r="B40" s="18" t="s">
        <v>60</v>
      </c>
      <c r="C40" s="19">
        <v>12500</v>
      </c>
      <c r="D40" s="19">
        <f>D$20-E40*F40*K40</f>
        <v>5937.5</v>
      </c>
      <c r="E40" s="19">
        <v>500</v>
      </c>
      <c r="F40" s="20">
        <f t="shared" si="29"/>
        <v>0.5</v>
      </c>
      <c r="G40" s="19">
        <f t="shared" si="30"/>
        <v>6250</v>
      </c>
      <c r="H40" s="19">
        <f t="shared" si="31"/>
        <v>-312.5</v>
      </c>
      <c r="I40" s="19">
        <f t="shared" si="32"/>
        <v>0</v>
      </c>
      <c r="J40" s="19">
        <f t="shared" si="33"/>
        <v>5937.5</v>
      </c>
      <c r="K40" s="21">
        <f>K20</f>
        <v>0.95</v>
      </c>
      <c r="L40" s="19">
        <v>0</v>
      </c>
      <c r="M40" s="19">
        <v>0</v>
      </c>
      <c r="N40" s="19">
        <f t="shared" si="34"/>
        <v>5937.5</v>
      </c>
      <c r="O40" s="19">
        <v>0</v>
      </c>
      <c r="P40" s="19">
        <f t="shared" si="35"/>
        <v>5937.5</v>
      </c>
      <c r="Q40" s="22" t="s">
        <v>26</v>
      </c>
      <c r="R40" s="22" t="s">
        <v>26</v>
      </c>
      <c r="S40" s="19">
        <f>(G40*K40-D40)*$C$6-S23-S33</f>
        <v>0</v>
      </c>
      <c r="T40" s="22" t="s">
        <v>26</v>
      </c>
      <c r="U40" s="22" t="s">
        <v>26</v>
      </c>
      <c r="V40" s="15" t="s">
        <v>26</v>
      </c>
    </row>
    <row r="41" spans="2:22" s="2" customFormat="1" x14ac:dyDescent="0.3">
      <c r="B41" s="18" t="s">
        <v>53</v>
      </c>
      <c r="C41" s="19">
        <v>12500</v>
      </c>
      <c r="D41" s="19">
        <f>D$20-E41*F41*K41</f>
        <v>5937.5</v>
      </c>
      <c r="E41" s="19">
        <v>500</v>
      </c>
      <c r="F41" s="20">
        <f>$C$3</f>
        <v>0.5</v>
      </c>
      <c r="G41" s="19">
        <f>C41*F41</f>
        <v>6250</v>
      </c>
      <c r="H41" s="19">
        <f>G41*-$C$4</f>
        <v>-312.5</v>
      </c>
      <c r="I41" s="19">
        <f>G41*-$C$5</f>
        <v>0</v>
      </c>
      <c r="J41" s="19">
        <f t="shared" ref="J41" si="36">SUM(G41:I41)</f>
        <v>5937.5</v>
      </c>
      <c r="K41" s="21">
        <f>K20</f>
        <v>0.95</v>
      </c>
      <c r="L41" s="19">
        <v>0</v>
      </c>
      <c r="M41" s="19">
        <v>0</v>
      </c>
      <c r="N41" s="19">
        <f>SUM(J41,L41:M41)</f>
        <v>5937.5</v>
      </c>
      <c r="O41" s="19">
        <v>0</v>
      </c>
      <c r="P41" s="19">
        <f>SUM(N41:O41)*$C$6</f>
        <v>5937.5</v>
      </c>
      <c r="Q41" s="22" t="s">
        <v>26</v>
      </c>
      <c r="R41" s="22" t="s">
        <v>26</v>
      </c>
      <c r="S41" s="19">
        <f>(G41*K41-D41)*$C$6-S28</f>
        <v>0</v>
      </c>
      <c r="T41" s="22" t="s">
        <v>26</v>
      </c>
      <c r="U41" s="22" t="s">
        <v>26</v>
      </c>
      <c r="V41" s="15" t="s">
        <v>26</v>
      </c>
    </row>
    <row r="42" spans="2:22" s="2" customFormat="1" x14ac:dyDescent="0.3">
      <c r="B42" s="11" t="s">
        <v>42</v>
      </c>
      <c r="C42" s="12">
        <v>14500</v>
      </c>
      <c r="D42" s="12">
        <f>D$36-E42*F42*K42</f>
        <v>6887.5</v>
      </c>
      <c r="E42" s="12">
        <v>0</v>
      </c>
      <c r="F42" s="13">
        <f t="shared" si="24"/>
        <v>0.5</v>
      </c>
      <c r="G42" s="12">
        <f>C42*F42</f>
        <v>7250</v>
      </c>
      <c r="H42" s="12">
        <f t="shared" ref="H42" si="37">G42*-$C$4</f>
        <v>-362.5</v>
      </c>
      <c r="I42" s="12">
        <f t="shared" ref="I42" si="38">G42*-$C$5</f>
        <v>0</v>
      </c>
      <c r="J42" s="12">
        <f>SUM(G42:I42)</f>
        <v>6887.5</v>
      </c>
      <c r="K42" s="14">
        <f>K20</f>
        <v>0.95</v>
      </c>
      <c r="L42" s="12">
        <v>0</v>
      </c>
      <c r="M42" s="12">
        <v>0</v>
      </c>
      <c r="N42" s="12">
        <f t="shared" ref="N42" si="39">SUM(J42,L42:M42)</f>
        <v>6887.5</v>
      </c>
      <c r="O42" s="12">
        <v>0</v>
      </c>
      <c r="P42" s="12">
        <f>SUM(N42:O42)*$C$6</f>
        <v>6887.5</v>
      </c>
      <c r="Q42" s="15">
        <f>(D89-T91)*C7</f>
        <v>5985</v>
      </c>
      <c r="R42" s="15">
        <f>Q42-P42</f>
        <v>-902.5</v>
      </c>
      <c r="S42" s="12">
        <f>(G42*K42-D42)*$C$6</f>
        <v>0</v>
      </c>
      <c r="T42" s="15">
        <f>T34+S34*$C$8</f>
        <v>0</v>
      </c>
      <c r="U42" s="15">
        <f>R42+S42+T42</f>
        <v>-902.5</v>
      </c>
      <c r="V42" s="15" t="s">
        <v>26</v>
      </c>
    </row>
    <row r="43" spans="2:22" s="1" customFormat="1" x14ac:dyDescent="0.3">
      <c r="B43" s="1" t="s">
        <v>43</v>
      </c>
      <c r="C43" s="23" t="s">
        <v>26</v>
      </c>
      <c r="D43" s="23" t="s">
        <v>26</v>
      </c>
      <c r="E43" s="23" t="s">
        <v>26</v>
      </c>
      <c r="F43" s="24" t="s">
        <v>26</v>
      </c>
      <c r="G43" s="23" t="s">
        <v>26</v>
      </c>
      <c r="H43" s="23" t="s">
        <v>26</v>
      </c>
      <c r="I43" s="23" t="s">
        <v>26</v>
      </c>
      <c r="J43" s="23" t="s">
        <v>26</v>
      </c>
      <c r="K43" s="25" t="s">
        <v>26</v>
      </c>
      <c r="L43" s="23" t="s">
        <v>26</v>
      </c>
      <c r="M43" s="23" t="s">
        <v>26</v>
      </c>
      <c r="N43" s="23" t="s">
        <v>26</v>
      </c>
      <c r="O43" s="23" t="s">
        <v>26</v>
      </c>
      <c r="P43" s="23" t="s">
        <v>26</v>
      </c>
      <c r="Q43" s="23" t="s">
        <v>26</v>
      </c>
      <c r="R43" s="23" t="s">
        <v>26</v>
      </c>
      <c r="S43" s="23" t="s">
        <v>26</v>
      </c>
      <c r="T43" s="23" t="s">
        <v>26</v>
      </c>
      <c r="U43" s="23">
        <f>U42+SUM(S37:S41)</f>
        <v>-902.5</v>
      </c>
      <c r="V43" s="23">
        <f>P42+U43</f>
        <v>5985</v>
      </c>
    </row>
    <row r="44" spans="2:22" s="1" customFormat="1" x14ac:dyDescent="0.3">
      <c r="C44" s="23"/>
      <c r="D44" s="23"/>
      <c r="E44" s="23"/>
      <c r="F44" s="24"/>
      <c r="G44" s="23"/>
      <c r="H44" s="23"/>
      <c r="I44" s="23"/>
      <c r="J44" s="23"/>
      <c r="K44" s="25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2:22" s="2" customFormat="1" x14ac:dyDescent="0.3">
      <c r="Q45" s="3"/>
      <c r="T45" s="3"/>
      <c r="U45" s="3"/>
      <c r="V45" s="3"/>
    </row>
    <row r="46" spans="2:22" s="33" customFormat="1" x14ac:dyDescent="0.3">
      <c r="Q46" s="34"/>
      <c r="T46" s="34"/>
      <c r="U46" s="34"/>
      <c r="V46" s="34"/>
    </row>
    <row r="47" spans="2:22" s="33" customFormat="1" x14ac:dyDescent="0.3">
      <c r="B47" s="32" t="s">
        <v>32</v>
      </c>
      <c r="Q47" s="34"/>
      <c r="T47" s="34"/>
      <c r="U47" s="34"/>
      <c r="V47" s="34"/>
    </row>
    <row r="48" spans="2:22" s="33" customFormat="1" ht="57.6" x14ac:dyDescent="0.3">
      <c r="B48" s="35"/>
      <c r="C48" s="36" t="s">
        <v>0</v>
      </c>
      <c r="D48" s="36" t="s">
        <v>39</v>
      </c>
      <c r="E48" s="36" t="s">
        <v>27</v>
      </c>
      <c r="F48" s="36" t="s">
        <v>3</v>
      </c>
      <c r="G48" s="36" t="s">
        <v>7</v>
      </c>
      <c r="H48" s="36" t="s">
        <v>4</v>
      </c>
      <c r="I48" s="36" t="s">
        <v>5</v>
      </c>
      <c r="J48" s="36" t="s">
        <v>6</v>
      </c>
      <c r="K48" s="36" t="s">
        <v>15</v>
      </c>
      <c r="L48" s="36" t="s">
        <v>1</v>
      </c>
      <c r="M48" s="36" t="s">
        <v>8</v>
      </c>
      <c r="N48" s="36" t="s">
        <v>13</v>
      </c>
      <c r="O48" s="36" t="s">
        <v>25</v>
      </c>
      <c r="P48" s="36" t="s">
        <v>9</v>
      </c>
      <c r="Q48" s="36" t="s">
        <v>2</v>
      </c>
      <c r="R48" s="36" t="s">
        <v>37</v>
      </c>
      <c r="S48" s="36" t="s">
        <v>28</v>
      </c>
      <c r="T48" s="36" t="s">
        <v>29</v>
      </c>
      <c r="U48" s="36" t="s">
        <v>38</v>
      </c>
      <c r="V48" s="36" t="s">
        <v>24</v>
      </c>
    </row>
    <row r="49" spans="2:22" s="33" customFormat="1" x14ac:dyDescent="0.3">
      <c r="B49" s="37" t="s">
        <v>46</v>
      </c>
      <c r="C49" s="38">
        <v>10000</v>
      </c>
      <c r="D49" s="39">
        <f>G49*K49</f>
        <v>4750</v>
      </c>
      <c r="E49" s="39" t="s">
        <v>26</v>
      </c>
      <c r="F49" s="40">
        <f>$C$3</f>
        <v>0.5</v>
      </c>
      <c r="G49" s="38">
        <f>C49*F49</f>
        <v>5000</v>
      </c>
      <c r="H49" s="39">
        <f>G49*-$D$4</f>
        <v>-250</v>
      </c>
      <c r="I49" s="39">
        <v>0</v>
      </c>
      <c r="J49" s="38">
        <f>SUM(G49:I49)</f>
        <v>4750</v>
      </c>
      <c r="K49" s="41">
        <f>K73</f>
        <v>0.95</v>
      </c>
      <c r="L49" s="39" t="s">
        <v>26</v>
      </c>
      <c r="M49" s="39" t="s">
        <v>26</v>
      </c>
      <c r="N49" s="39" t="s">
        <v>26</v>
      </c>
      <c r="O49" s="39" t="s">
        <v>26</v>
      </c>
      <c r="P49" s="39" t="s">
        <v>26</v>
      </c>
      <c r="Q49" s="39" t="s">
        <v>26</v>
      </c>
      <c r="R49" s="42" t="s">
        <v>26</v>
      </c>
      <c r="S49" s="42" t="s">
        <v>26</v>
      </c>
      <c r="T49" s="42" t="s">
        <v>26</v>
      </c>
      <c r="U49" s="42" t="s">
        <v>26</v>
      </c>
      <c r="V49" s="42" t="s">
        <v>26</v>
      </c>
    </row>
    <row r="50" spans="2:22" s="33" customFormat="1" x14ac:dyDescent="0.3">
      <c r="B50" s="43" t="s">
        <v>22</v>
      </c>
      <c r="C50" s="44">
        <v>10500</v>
      </c>
      <c r="D50" s="44">
        <f>D$49-E50*K50*F50</f>
        <v>4750</v>
      </c>
      <c r="E50" s="44">
        <v>0</v>
      </c>
      <c r="F50" s="45">
        <f>$C$3</f>
        <v>0.5</v>
      </c>
      <c r="G50" s="44">
        <f>C50*F50</f>
        <v>5250</v>
      </c>
      <c r="H50" s="44">
        <f>G50*-$D$4</f>
        <v>-262.5</v>
      </c>
      <c r="I50" s="44">
        <f>G50*-$C$5</f>
        <v>0</v>
      </c>
      <c r="J50" s="44">
        <f t="shared" ref="J50:J53" si="40">SUM(G50:I50)</f>
        <v>4987.5</v>
      </c>
      <c r="K50" s="46">
        <f>$K$14</f>
        <v>0.95</v>
      </c>
      <c r="L50" s="44">
        <v>0</v>
      </c>
      <c r="M50" s="44">
        <v>0</v>
      </c>
      <c r="N50" s="44">
        <f t="shared" ref="N50:N53" si="41">SUM(J50,L50:M50)</f>
        <v>4987.5</v>
      </c>
      <c r="O50" s="44">
        <v>0</v>
      </c>
      <c r="P50" s="44">
        <f>SUM(N50:O50)*$C$6</f>
        <v>4987.5</v>
      </c>
      <c r="Q50" s="108">
        <f>D73*D7</f>
        <v>3800</v>
      </c>
      <c r="R50" s="47">
        <f>Q50-P50</f>
        <v>-1187.5</v>
      </c>
      <c r="S50" s="47">
        <f>(G50*K50-D50)*$C$6</f>
        <v>237.5</v>
      </c>
      <c r="T50" s="48">
        <v>0</v>
      </c>
      <c r="U50" s="48">
        <f>R50+S50+T50</f>
        <v>-950</v>
      </c>
      <c r="V50" s="49">
        <f>P50+U50</f>
        <v>4037.5</v>
      </c>
    </row>
    <row r="51" spans="2:22" s="33" customFormat="1" x14ac:dyDescent="0.3">
      <c r="B51" s="43" t="s">
        <v>23</v>
      </c>
      <c r="C51" s="44">
        <v>10500</v>
      </c>
      <c r="D51" s="44">
        <f>D$49-E51*F51*K51</f>
        <v>4750</v>
      </c>
      <c r="E51" s="44">
        <v>0</v>
      </c>
      <c r="F51" s="45">
        <f>$C$3</f>
        <v>0.5</v>
      </c>
      <c r="G51" s="44">
        <f>C51*F51</f>
        <v>5250</v>
      </c>
      <c r="H51" s="44">
        <f t="shared" ref="H51:H53" si="42">G51*-$D$4</f>
        <v>-262.5</v>
      </c>
      <c r="I51" s="44">
        <f>G51*-$C$5</f>
        <v>0</v>
      </c>
      <c r="J51" s="44">
        <f t="shared" si="40"/>
        <v>4987.5</v>
      </c>
      <c r="K51" s="46">
        <f>$K$14</f>
        <v>0.95</v>
      </c>
      <c r="L51" s="44">
        <v>0</v>
      </c>
      <c r="M51" s="44">
        <v>0</v>
      </c>
      <c r="N51" s="44">
        <f t="shared" si="41"/>
        <v>4987.5</v>
      </c>
      <c r="O51" s="44">
        <v>0</v>
      </c>
      <c r="P51" s="44">
        <f>SUM(N51:O51)*$C$6</f>
        <v>4987.5</v>
      </c>
      <c r="Q51" s="108">
        <f>$Q$50</f>
        <v>3800</v>
      </c>
      <c r="R51" s="47">
        <f>Q51-P51</f>
        <v>-1187.5</v>
      </c>
      <c r="S51" s="47">
        <f>(G51*K51-D51)*$C$6</f>
        <v>237.5</v>
      </c>
      <c r="T51" s="48">
        <v>0</v>
      </c>
      <c r="U51" s="48">
        <f t="shared" ref="U51" si="43">R51+S51+T51</f>
        <v>-950</v>
      </c>
      <c r="V51" s="49">
        <f t="shared" ref="V51" si="44">P51+U51</f>
        <v>4037.5</v>
      </c>
    </row>
    <row r="52" spans="2:22" s="33" customFormat="1" x14ac:dyDescent="0.3">
      <c r="B52" s="50" t="s">
        <v>47</v>
      </c>
      <c r="C52" s="51">
        <v>10500</v>
      </c>
      <c r="D52" s="51">
        <f>D$49-E52*F52*K52</f>
        <v>4750</v>
      </c>
      <c r="E52" s="51">
        <v>0</v>
      </c>
      <c r="F52" s="52">
        <f t="shared" ref="F52:F60" si="45">$C$3</f>
        <v>0.5</v>
      </c>
      <c r="G52" s="51">
        <f>C52*F52</f>
        <v>5250</v>
      </c>
      <c r="H52" s="51">
        <f>G52*-$D$4</f>
        <v>-262.5</v>
      </c>
      <c r="I52" s="51">
        <f t="shared" ref="I52" si="46">G52*-$C$5</f>
        <v>0</v>
      </c>
      <c r="J52" s="51">
        <f>SUM(G52:I52)</f>
        <v>4987.5</v>
      </c>
      <c r="K52" s="53">
        <f>$K$14</f>
        <v>0.95</v>
      </c>
      <c r="L52" s="51">
        <v>0</v>
      </c>
      <c r="M52" s="51">
        <v>0</v>
      </c>
      <c r="N52" s="51">
        <f>SUM(J52,L52:M52)</f>
        <v>4987.5</v>
      </c>
      <c r="O52" s="51">
        <v>0</v>
      </c>
      <c r="P52" s="51">
        <f>SUM(N52:O52)*$C$6</f>
        <v>4987.5</v>
      </c>
      <c r="Q52" s="109" t="s">
        <v>26</v>
      </c>
      <c r="R52" s="54" t="s">
        <v>26</v>
      </c>
      <c r="S52" s="55">
        <f>(G52*K52-D52)*$C$6-S50</f>
        <v>0</v>
      </c>
      <c r="T52" s="54" t="s">
        <v>26</v>
      </c>
      <c r="U52" s="54" t="s">
        <v>26</v>
      </c>
      <c r="V52" s="49" t="s">
        <v>26</v>
      </c>
    </row>
    <row r="53" spans="2:22" s="33" customFormat="1" x14ac:dyDescent="0.3">
      <c r="B53" s="43" t="s">
        <v>16</v>
      </c>
      <c r="C53" s="44">
        <v>10500</v>
      </c>
      <c r="D53" s="44">
        <f>D$49-E53*F53*K53</f>
        <v>4750</v>
      </c>
      <c r="E53" s="44">
        <v>0</v>
      </c>
      <c r="F53" s="45">
        <f>$C$3</f>
        <v>0.5</v>
      </c>
      <c r="G53" s="44">
        <f>C53*F53</f>
        <v>5250</v>
      </c>
      <c r="H53" s="44">
        <f t="shared" si="42"/>
        <v>-262.5</v>
      </c>
      <c r="I53" s="44">
        <f>G53*-$C$5</f>
        <v>0</v>
      </c>
      <c r="J53" s="44">
        <f t="shared" si="40"/>
        <v>4987.5</v>
      </c>
      <c r="K53" s="46">
        <f>$K$14</f>
        <v>0.95</v>
      </c>
      <c r="L53" s="44">
        <v>0</v>
      </c>
      <c r="M53" s="44">
        <v>0</v>
      </c>
      <c r="N53" s="44">
        <f t="shared" si="41"/>
        <v>4987.5</v>
      </c>
      <c r="O53" s="44">
        <v>0</v>
      </c>
      <c r="P53" s="44">
        <f>SUM(N53:O53)*$C$6</f>
        <v>4987.5</v>
      </c>
      <c r="Q53" s="108">
        <f>$Q$50</f>
        <v>3800</v>
      </c>
      <c r="R53" s="47">
        <f>Q53-P53</f>
        <v>-1187.5</v>
      </c>
      <c r="S53" s="47">
        <f>(G53*K53-D53)*$C$6</f>
        <v>237.5</v>
      </c>
      <c r="T53" s="48">
        <v>0</v>
      </c>
      <c r="U53" s="48">
        <f>R53+S53+T53</f>
        <v>-950</v>
      </c>
      <c r="V53" s="49" t="s">
        <v>26</v>
      </c>
    </row>
    <row r="54" spans="2:22" s="33" customFormat="1" ht="15" thickBot="1" x14ac:dyDescent="0.35">
      <c r="B54" s="32" t="s">
        <v>19</v>
      </c>
      <c r="C54" s="56" t="s">
        <v>26</v>
      </c>
      <c r="D54" s="56" t="s">
        <v>26</v>
      </c>
      <c r="E54" s="56" t="s">
        <v>26</v>
      </c>
      <c r="F54" s="57" t="s">
        <v>26</v>
      </c>
      <c r="G54" s="56" t="s">
        <v>26</v>
      </c>
      <c r="H54" s="56" t="s">
        <v>26</v>
      </c>
      <c r="I54" s="56" t="s">
        <v>26</v>
      </c>
      <c r="J54" s="56" t="s">
        <v>26</v>
      </c>
      <c r="K54" s="58" t="s">
        <v>26</v>
      </c>
      <c r="L54" s="56" t="s">
        <v>26</v>
      </c>
      <c r="M54" s="56" t="s">
        <v>26</v>
      </c>
      <c r="N54" s="56" t="s">
        <v>26</v>
      </c>
      <c r="O54" s="56" t="s">
        <v>26</v>
      </c>
      <c r="P54" s="56" t="s">
        <v>26</v>
      </c>
      <c r="Q54" s="56" t="s">
        <v>26</v>
      </c>
      <c r="R54" s="59" t="s">
        <v>26</v>
      </c>
      <c r="S54" s="59" t="s">
        <v>26</v>
      </c>
      <c r="T54" s="59" t="s">
        <v>26</v>
      </c>
      <c r="U54" s="59">
        <f>U53+S52</f>
        <v>-950</v>
      </c>
      <c r="V54" s="59">
        <f>P53+U54</f>
        <v>4037.5</v>
      </c>
    </row>
    <row r="55" spans="2:22" s="33" customFormat="1" x14ac:dyDescent="0.3">
      <c r="B55" s="60" t="s">
        <v>48</v>
      </c>
      <c r="C55" s="61">
        <f>C53+D9</f>
        <v>8500</v>
      </c>
      <c r="D55" s="62">
        <f>C55*K55*F55</f>
        <v>4037.5</v>
      </c>
      <c r="E55" s="61">
        <v>0</v>
      </c>
      <c r="F55" s="63">
        <f>$C$3</f>
        <v>0.5</v>
      </c>
      <c r="G55" s="61">
        <f>C55*F55</f>
        <v>4250</v>
      </c>
      <c r="H55" s="61">
        <f t="shared" ref="H55:H57" si="47">G55*-$D$4</f>
        <v>-212.5</v>
      </c>
      <c r="I55" s="61">
        <f>G55*-$C$5</f>
        <v>0</v>
      </c>
      <c r="J55" s="61">
        <f>SUM(G55:I55)</f>
        <v>4037.5</v>
      </c>
      <c r="K55" s="64">
        <f>K79</f>
        <v>0.95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2" s="33" customFormat="1" x14ac:dyDescent="0.3">
      <c r="B56" s="50" t="s">
        <v>49</v>
      </c>
      <c r="C56" s="51">
        <v>10500</v>
      </c>
      <c r="D56" s="51">
        <f>D$49-E56*K56*F56</f>
        <v>4750</v>
      </c>
      <c r="E56" s="51">
        <v>0</v>
      </c>
      <c r="F56" s="52">
        <f t="shared" si="45"/>
        <v>0.5</v>
      </c>
      <c r="G56" s="51">
        <f>C56*F56</f>
        <v>5250</v>
      </c>
      <c r="H56" s="51">
        <f>G56*-$D$4</f>
        <v>-262.5</v>
      </c>
      <c r="I56" s="51">
        <f>G56*-$C$5</f>
        <v>0</v>
      </c>
      <c r="J56" s="51">
        <f>SUM(G56:I56)</f>
        <v>4987.5</v>
      </c>
      <c r="K56" s="53">
        <f>K49</f>
        <v>0.95</v>
      </c>
      <c r="L56" s="51">
        <v>0</v>
      </c>
      <c r="M56" s="51">
        <v>0</v>
      </c>
      <c r="N56" s="51">
        <f>SUM(J56,L56:M56)</f>
        <v>4987.5</v>
      </c>
      <c r="O56" s="51">
        <v>0</v>
      </c>
      <c r="P56" s="51">
        <f>SUM(N56:O56)*$C$6</f>
        <v>4987.5</v>
      </c>
      <c r="Q56" s="109" t="s">
        <v>26</v>
      </c>
      <c r="R56" s="54" t="s">
        <v>26</v>
      </c>
      <c r="S56" s="55">
        <f>(G56*K56-D56)*$C$6-S51</f>
        <v>0</v>
      </c>
      <c r="T56" s="54" t="s">
        <v>26</v>
      </c>
      <c r="U56" s="54" t="s">
        <v>26</v>
      </c>
      <c r="V56" s="48" t="s">
        <v>26</v>
      </c>
    </row>
    <row r="57" spans="2:22" s="33" customFormat="1" x14ac:dyDescent="0.3">
      <c r="B57" s="65" t="s">
        <v>17</v>
      </c>
      <c r="C57" s="47">
        <v>8500</v>
      </c>
      <c r="D57" s="47">
        <f>D$55-E57*K57*F57</f>
        <v>4037.5</v>
      </c>
      <c r="E57" s="47">
        <v>0</v>
      </c>
      <c r="F57" s="66">
        <f t="shared" si="45"/>
        <v>0.5</v>
      </c>
      <c r="G57" s="47">
        <f>C57*F57</f>
        <v>4250</v>
      </c>
      <c r="H57" s="47">
        <f t="shared" si="47"/>
        <v>-212.5</v>
      </c>
      <c r="I57" s="47">
        <f t="shared" ref="I57" si="48">G57*-$C$5</f>
        <v>0</v>
      </c>
      <c r="J57" s="47">
        <f t="shared" ref="J57" si="49">SUM(G57:I57)</f>
        <v>4037.5</v>
      </c>
      <c r="K57" s="67">
        <f>K55</f>
        <v>0.95</v>
      </c>
      <c r="L57" s="47">
        <v>0</v>
      </c>
      <c r="M57" s="47">
        <v>0</v>
      </c>
      <c r="N57" s="47">
        <f t="shared" ref="N57" si="50">SUM(J57,L57:M57)</f>
        <v>4037.5</v>
      </c>
      <c r="O57" s="47">
        <v>0</v>
      </c>
      <c r="P57" s="47">
        <f>SUM(N57:O57)*$C$6</f>
        <v>4037.5</v>
      </c>
      <c r="Q57" s="48">
        <f>(D79-T81)*D7</f>
        <v>4085</v>
      </c>
      <c r="R57" s="47">
        <f>Q57-P57</f>
        <v>47.5</v>
      </c>
      <c r="S57" s="47">
        <f>(G57*K57-D57)*$C$6</f>
        <v>0</v>
      </c>
      <c r="T57" s="48">
        <f>S53*$D$8</f>
        <v>0</v>
      </c>
      <c r="U57" s="48">
        <f>R57+S57+T57</f>
        <v>47.5</v>
      </c>
      <c r="V57" s="49" t="s">
        <v>26</v>
      </c>
    </row>
    <row r="58" spans="2:22" s="33" customFormat="1" x14ac:dyDescent="0.3">
      <c r="B58" s="32" t="s">
        <v>20</v>
      </c>
      <c r="C58" s="56" t="s">
        <v>26</v>
      </c>
      <c r="D58" s="56" t="s">
        <v>26</v>
      </c>
      <c r="E58" s="56" t="s">
        <v>26</v>
      </c>
      <c r="F58" s="57" t="s">
        <v>26</v>
      </c>
      <c r="G58" s="56" t="s">
        <v>26</v>
      </c>
      <c r="H58" s="56" t="s">
        <v>26</v>
      </c>
      <c r="I58" s="56" t="s">
        <v>26</v>
      </c>
      <c r="J58" s="56" t="s">
        <v>26</v>
      </c>
      <c r="K58" s="58" t="s">
        <v>26</v>
      </c>
      <c r="L58" s="56" t="s">
        <v>26</v>
      </c>
      <c r="M58" s="56" t="s">
        <v>26</v>
      </c>
      <c r="N58" s="56" t="s">
        <v>26</v>
      </c>
      <c r="O58" s="56" t="s">
        <v>26</v>
      </c>
      <c r="P58" s="56" t="s">
        <v>26</v>
      </c>
      <c r="Q58" s="56" t="s">
        <v>26</v>
      </c>
      <c r="R58" s="59" t="s">
        <v>26</v>
      </c>
      <c r="S58" s="59" t="s">
        <v>26</v>
      </c>
      <c r="T58" s="59" t="s">
        <v>26</v>
      </c>
      <c r="U58" s="59">
        <f>U57+S56</f>
        <v>47.5</v>
      </c>
      <c r="V58" s="59">
        <f>P57+U58</f>
        <v>4085</v>
      </c>
    </row>
    <row r="59" spans="2:22" s="33" customFormat="1" x14ac:dyDescent="0.3">
      <c r="B59" s="50" t="s">
        <v>51</v>
      </c>
      <c r="C59" s="51">
        <v>10500</v>
      </c>
      <c r="D59" s="51">
        <f>D$49-E59*F59*K59</f>
        <v>4750</v>
      </c>
      <c r="E59" s="51">
        <v>0</v>
      </c>
      <c r="F59" s="52">
        <f>$C$3</f>
        <v>0.5</v>
      </c>
      <c r="G59" s="51">
        <f>C59*F59</f>
        <v>5250</v>
      </c>
      <c r="H59" s="51">
        <f>G59*-$D$4</f>
        <v>-262.5</v>
      </c>
      <c r="I59" s="51">
        <f>G59*-$C$5</f>
        <v>0</v>
      </c>
      <c r="J59" s="51">
        <f>SUM(G59:I59)</f>
        <v>4987.5</v>
      </c>
      <c r="K59" s="53">
        <f>K49</f>
        <v>0.95</v>
      </c>
      <c r="L59" s="51">
        <v>0</v>
      </c>
      <c r="M59" s="51">
        <v>0</v>
      </c>
      <c r="N59" s="51">
        <f>SUM(J59,L59:M59)</f>
        <v>4987.5</v>
      </c>
      <c r="O59" s="51">
        <v>0</v>
      </c>
      <c r="P59" s="51">
        <f>SUM(N59:O59)*$C$6</f>
        <v>4987.5</v>
      </c>
      <c r="Q59" s="109" t="s">
        <v>26</v>
      </c>
      <c r="R59" s="54" t="s">
        <v>26</v>
      </c>
      <c r="S59" s="55">
        <f>(G59*K59-D59)*$C$6-S53</f>
        <v>0</v>
      </c>
      <c r="T59" s="54" t="s">
        <v>26</v>
      </c>
      <c r="U59" s="54" t="s">
        <v>26</v>
      </c>
      <c r="V59" s="48" t="s">
        <v>26</v>
      </c>
    </row>
    <row r="60" spans="2:22" s="33" customFormat="1" x14ac:dyDescent="0.3">
      <c r="B60" s="43" t="s">
        <v>18</v>
      </c>
      <c r="C60" s="44">
        <v>8500</v>
      </c>
      <c r="D60" s="47">
        <f>D$55-E60*F60*K60</f>
        <v>4037.5</v>
      </c>
      <c r="E60" s="44">
        <v>0</v>
      </c>
      <c r="F60" s="45">
        <f t="shared" si="45"/>
        <v>0.5</v>
      </c>
      <c r="G60" s="44">
        <f>C60*F60</f>
        <v>4250</v>
      </c>
      <c r="H60" s="44">
        <f t="shared" ref="H60" si="51">G60*-$D$4</f>
        <v>-212.5</v>
      </c>
      <c r="I60" s="44">
        <f t="shared" ref="I60" si="52">G60*-$C$5</f>
        <v>0</v>
      </c>
      <c r="J60" s="44">
        <f t="shared" ref="J60" si="53">SUM(G60:I60)</f>
        <v>4037.5</v>
      </c>
      <c r="K60" s="46">
        <f>K55</f>
        <v>0.95</v>
      </c>
      <c r="L60" s="44">
        <v>0</v>
      </c>
      <c r="M60" s="44">
        <v>0</v>
      </c>
      <c r="N60" s="44">
        <f t="shared" ref="N60" si="54">SUM(J60,L60:M60)</f>
        <v>4037.5</v>
      </c>
      <c r="O60" s="44">
        <v>0</v>
      </c>
      <c r="P60" s="44">
        <f>SUM(N60:O60)*$C$6</f>
        <v>4037.5</v>
      </c>
      <c r="Q60" s="108">
        <f>Q57</f>
        <v>4085</v>
      </c>
      <c r="R60" s="48">
        <f>Q60-P60</f>
        <v>47.5</v>
      </c>
      <c r="S60" s="47">
        <f>(G60*K60-D60)*$C$6</f>
        <v>0</v>
      </c>
      <c r="T60" s="48">
        <f>T57</f>
        <v>0</v>
      </c>
      <c r="U60" s="48">
        <f>R60+S60+T60</f>
        <v>47.5</v>
      </c>
      <c r="V60" s="48" t="s">
        <v>26</v>
      </c>
    </row>
    <row r="61" spans="2:22" s="33" customFormat="1" x14ac:dyDescent="0.3">
      <c r="B61" s="32" t="s">
        <v>21</v>
      </c>
      <c r="C61" s="56" t="s">
        <v>26</v>
      </c>
      <c r="D61" s="56" t="s">
        <v>26</v>
      </c>
      <c r="E61" s="56" t="s">
        <v>26</v>
      </c>
      <c r="F61" s="57" t="s">
        <v>26</v>
      </c>
      <c r="G61" s="56" t="s">
        <v>26</v>
      </c>
      <c r="H61" s="56" t="s">
        <v>26</v>
      </c>
      <c r="I61" s="56" t="s">
        <v>26</v>
      </c>
      <c r="J61" s="56" t="s">
        <v>26</v>
      </c>
      <c r="K61" s="58" t="s">
        <v>26</v>
      </c>
      <c r="L61" s="56" t="s">
        <v>26</v>
      </c>
      <c r="M61" s="56" t="s">
        <v>26</v>
      </c>
      <c r="N61" s="56" t="s">
        <v>26</v>
      </c>
      <c r="O61" s="56" t="s">
        <v>26</v>
      </c>
      <c r="P61" s="56" t="s">
        <v>26</v>
      </c>
      <c r="Q61" s="56" t="s">
        <v>26</v>
      </c>
      <c r="R61" s="59" t="s">
        <v>26</v>
      </c>
      <c r="S61" s="59" t="s">
        <v>26</v>
      </c>
      <c r="T61" s="59" t="s">
        <v>26</v>
      </c>
      <c r="U61" s="59">
        <f>U60+S59</f>
        <v>47.5</v>
      </c>
      <c r="V61" s="59">
        <f>P60+U61</f>
        <v>4085</v>
      </c>
    </row>
    <row r="62" spans="2:22" s="33" customFormat="1" x14ac:dyDescent="0.3">
      <c r="B62" s="50" t="s">
        <v>52</v>
      </c>
      <c r="C62" s="55">
        <v>8500</v>
      </c>
      <c r="D62" s="55">
        <f>D$55-E62*F62*K62</f>
        <v>4037.5</v>
      </c>
      <c r="E62" s="55">
        <v>0</v>
      </c>
      <c r="F62" s="112">
        <f>$C$3</f>
        <v>0.5</v>
      </c>
      <c r="G62" s="55">
        <f>C62*F62</f>
        <v>4250</v>
      </c>
      <c r="H62" s="55">
        <f>G62*-$C$4</f>
        <v>-212.5</v>
      </c>
      <c r="I62" s="55">
        <f>G62*-$C$5</f>
        <v>0</v>
      </c>
      <c r="J62" s="55">
        <f>SUM(G62:I62)</f>
        <v>4037.5</v>
      </c>
      <c r="K62" s="113">
        <f>K53</f>
        <v>0.95</v>
      </c>
      <c r="L62" s="55">
        <v>0</v>
      </c>
      <c r="M62" s="55">
        <v>0</v>
      </c>
      <c r="N62" s="55">
        <f>SUM(J62,L62:M62)</f>
        <v>4037.5</v>
      </c>
      <c r="O62" s="55">
        <v>0</v>
      </c>
      <c r="P62" s="55">
        <f>SUM(N62:O62)*$C$6</f>
        <v>4037.5</v>
      </c>
      <c r="Q62" s="54" t="s">
        <v>26</v>
      </c>
      <c r="R62" s="54" t="s">
        <v>26</v>
      </c>
      <c r="S62" s="55">
        <f>(G62*K62-D62)*$C$6-S57</f>
        <v>0</v>
      </c>
      <c r="T62" s="54" t="s">
        <v>26</v>
      </c>
      <c r="U62" s="54" t="s">
        <v>26</v>
      </c>
      <c r="V62" s="48" t="s">
        <v>26</v>
      </c>
    </row>
    <row r="63" spans="2:22" s="33" customFormat="1" x14ac:dyDescent="0.3">
      <c r="B63" s="43" t="s">
        <v>40</v>
      </c>
      <c r="C63" s="47">
        <v>8500</v>
      </c>
      <c r="D63" s="47">
        <f>D$55-E63*F63*K63</f>
        <v>4037.5</v>
      </c>
      <c r="E63" s="47">
        <v>0</v>
      </c>
      <c r="F63" s="66">
        <f t="shared" ref="F63:F67" si="55">$C$3</f>
        <v>0.5</v>
      </c>
      <c r="G63" s="47">
        <f>C63*F63</f>
        <v>4250</v>
      </c>
      <c r="H63" s="47">
        <f t="shared" ref="H63" si="56">G63*-$C$4</f>
        <v>-212.5</v>
      </c>
      <c r="I63" s="47">
        <f t="shared" ref="I63" si="57">G63*-$C$5</f>
        <v>0</v>
      </c>
      <c r="J63" s="47">
        <f t="shared" ref="J63" si="58">SUM(G63:I63)</f>
        <v>4037.5</v>
      </c>
      <c r="K63" s="67">
        <f>K55</f>
        <v>0.95</v>
      </c>
      <c r="L63" s="47">
        <v>0</v>
      </c>
      <c r="M63" s="47">
        <v>0</v>
      </c>
      <c r="N63" s="47">
        <f t="shared" ref="N63" si="59">SUM(J63,L63:M63)</f>
        <v>4037.5</v>
      </c>
      <c r="O63" s="47">
        <v>0</v>
      </c>
      <c r="P63" s="47">
        <f>SUM(N63:O63)*$C$6</f>
        <v>4037.5</v>
      </c>
      <c r="Q63" s="48">
        <f>Q57</f>
        <v>4085</v>
      </c>
      <c r="R63" s="48">
        <f>Q63-P63</f>
        <v>47.5</v>
      </c>
      <c r="S63" s="47">
        <f>(G63*K63-D63)*$C$6</f>
        <v>0</v>
      </c>
      <c r="T63" s="48">
        <f>T57</f>
        <v>0</v>
      </c>
      <c r="U63" s="48">
        <f>R63+S63+T63</f>
        <v>47.5</v>
      </c>
      <c r="V63" s="48" t="s">
        <v>26</v>
      </c>
    </row>
    <row r="64" spans="2:22" s="32" customFormat="1" ht="15" thickBot="1" x14ac:dyDescent="0.35">
      <c r="B64" s="32" t="s">
        <v>41</v>
      </c>
      <c r="C64" s="59" t="s">
        <v>26</v>
      </c>
      <c r="D64" s="59" t="s">
        <v>26</v>
      </c>
      <c r="E64" s="59" t="s">
        <v>26</v>
      </c>
      <c r="F64" s="114" t="s">
        <v>26</v>
      </c>
      <c r="G64" s="59" t="s">
        <v>26</v>
      </c>
      <c r="H64" s="59" t="s">
        <v>26</v>
      </c>
      <c r="I64" s="59" t="s">
        <v>26</v>
      </c>
      <c r="J64" s="59" t="s">
        <v>26</v>
      </c>
      <c r="K64" s="115" t="s">
        <v>26</v>
      </c>
      <c r="L64" s="59" t="s">
        <v>26</v>
      </c>
      <c r="M64" s="59" t="s">
        <v>26</v>
      </c>
      <c r="N64" s="59" t="s">
        <v>26</v>
      </c>
      <c r="O64" s="59" t="s">
        <v>26</v>
      </c>
      <c r="P64" s="59" t="s">
        <v>26</v>
      </c>
      <c r="Q64" s="59" t="s">
        <v>26</v>
      </c>
      <c r="R64" s="59" t="s">
        <v>26</v>
      </c>
      <c r="S64" s="59" t="s">
        <v>26</v>
      </c>
      <c r="T64" s="59" t="s">
        <v>26</v>
      </c>
      <c r="U64" s="59">
        <f>U63+S62</f>
        <v>47.5</v>
      </c>
      <c r="V64" s="59">
        <f>P63+U64</f>
        <v>4085</v>
      </c>
    </row>
    <row r="65" spans="2:26" s="33" customFormat="1" x14ac:dyDescent="0.3">
      <c r="B65" s="60" t="s">
        <v>50</v>
      </c>
      <c r="C65" s="61">
        <f>C63+D9</f>
        <v>6500</v>
      </c>
      <c r="D65" s="62">
        <f>C65*K65*F65</f>
        <v>3087.5</v>
      </c>
      <c r="E65" s="61">
        <v>0</v>
      </c>
      <c r="F65" s="63">
        <f>$C$3</f>
        <v>0.5</v>
      </c>
      <c r="G65" s="61">
        <f>C65*F65</f>
        <v>3250</v>
      </c>
      <c r="H65" s="61">
        <f>G65*-$C$4</f>
        <v>-162.5</v>
      </c>
      <c r="I65" s="61">
        <f>G65*-$C$5</f>
        <v>0</v>
      </c>
      <c r="J65" s="61">
        <f>SUM(G65:I65)</f>
        <v>3087.5</v>
      </c>
      <c r="K65" s="64">
        <f>K89</f>
        <v>0.95</v>
      </c>
      <c r="L65" s="62" t="s">
        <v>26</v>
      </c>
      <c r="M65" s="62" t="s">
        <v>26</v>
      </c>
      <c r="N65" s="62" t="s">
        <v>26</v>
      </c>
      <c r="O65" s="62" t="s">
        <v>26</v>
      </c>
      <c r="P65" s="62" t="s">
        <v>26</v>
      </c>
      <c r="Q65" s="62" t="s">
        <v>26</v>
      </c>
      <c r="R65" s="62" t="s">
        <v>26</v>
      </c>
      <c r="S65" s="62" t="s">
        <v>26</v>
      </c>
      <c r="T65" s="62" t="s">
        <v>26</v>
      </c>
      <c r="U65" s="62" t="s">
        <v>26</v>
      </c>
      <c r="V65" s="62" t="s">
        <v>26</v>
      </c>
    </row>
    <row r="66" spans="2:26" s="33" customFormat="1" x14ac:dyDescent="0.3">
      <c r="B66" s="50" t="s">
        <v>53</v>
      </c>
      <c r="C66" s="55">
        <v>8500</v>
      </c>
      <c r="D66" s="55">
        <f>D$55-E66*F66*K66</f>
        <v>4037.5</v>
      </c>
      <c r="E66" s="55">
        <v>0</v>
      </c>
      <c r="F66" s="112">
        <f>$C$3</f>
        <v>0.5</v>
      </c>
      <c r="G66" s="55">
        <f>C66*F66</f>
        <v>4250</v>
      </c>
      <c r="H66" s="55">
        <f>G66*-$C$4</f>
        <v>-212.5</v>
      </c>
      <c r="I66" s="55">
        <f>G66*-$C$5</f>
        <v>0</v>
      </c>
      <c r="J66" s="55">
        <f>SUM(G66:I66)</f>
        <v>4037.5</v>
      </c>
      <c r="K66" s="113">
        <f>K55</f>
        <v>0.95</v>
      </c>
      <c r="L66" s="55">
        <v>0</v>
      </c>
      <c r="M66" s="55">
        <v>0</v>
      </c>
      <c r="N66" s="55">
        <f>SUM(J66,L66:M66)</f>
        <v>4037.5</v>
      </c>
      <c r="O66" s="55">
        <v>0</v>
      </c>
      <c r="P66" s="55">
        <f>SUM(N66:O66)*$C$6</f>
        <v>4037.5</v>
      </c>
      <c r="Q66" s="54" t="s">
        <v>26</v>
      </c>
      <c r="R66" s="54" t="s">
        <v>26</v>
      </c>
      <c r="S66" s="55">
        <f>(G66*K66-D66)*$C$6-S60</f>
        <v>0</v>
      </c>
      <c r="T66" s="54" t="s">
        <v>26</v>
      </c>
      <c r="U66" s="54" t="s">
        <v>26</v>
      </c>
      <c r="V66" s="48" t="s">
        <v>26</v>
      </c>
    </row>
    <row r="67" spans="2:26" s="33" customFormat="1" x14ac:dyDescent="0.3">
      <c r="B67" s="43" t="s">
        <v>42</v>
      </c>
      <c r="C67" s="47">
        <v>6500</v>
      </c>
      <c r="D67" s="47">
        <f>D$65-E67*K67*F67</f>
        <v>3087.5</v>
      </c>
      <c r="E67" s="47">
        <v>0</v>
      </c>
      <c r="F67" s="66">
        <f t="shared" si="55"/>
        <v>0.5</v>
      </c>
      <c r="G67" s="47">
        <f>C67*F67</f>
        <v>3250</v>
      </c>
      <c r="H67" s="47">
        <f t="shared" ref="H67" si="60">G67*-$C$4</f>
        <v>-162.5</v>
      </c>
      <c r="I67" s="47">
        <f t="shared" ref="I67" si="61">G67*-$C$5</f>
        <v>0</v>
      </c>
      <c r="J67" s="47">
        <f t="shared" ref="J67" si="62">SUM(G67:I67)</f>
        <v>3087.5</v>
      </c>
      <c r="K67" s="67">
        <f>K55</f>
        <v>0.95</v>
      </c>
      <c r="L67" s="47">
        <v>0</v>
      </c>
      <c r="M67" s="47">
        <v>0</v>
      </c>
      <c r="N67" s="47">
        <f t="shared" ref="N67" si="63">SUM(J67,L67:M67)</f>
        <v>3087.5</v>
      </c>
      <c r="O67" s="47">
        <v>0</v>
      </c>
      <c r="P67" s="47">
        <f>SUM(N67:O67)*$C$6</f>
        <v>3087.5</v>
      </c>
      <c r="Q67" s="48">
        <f>(D89-T91)*D7</f>
        <v>3990</v>
      </c>
      <c r="R67" s="48">
        <f>Q67-P67</f>
        <v>902.5</v>
      </c>
      <c r="S67" s="47">
        <f>(G67*K67-D67)*$C$6</f>
        <v>0</v>
      </c>
      <c r="T67" s="48">
        <f>T63+S63*D8</f>
        <v>0</v>
      </c>
      <c r="U67" s="48">
        <f>R67+S67+T67</f>
        <v>902.5</v>
      </c>
      <c r="V67" s="48" t="s">
        <v>26</v>
      </c>
      <c r="Y67" s="144"/>
    </row>
    <row r="68" spans="2:26" s="32" customFormat="1" x14ac:dyDescent="0.3">
      <c r="B68" s="32" t="s">
        <v>43</v>
      </c>
      <c r="C68" s="59" t="s">
        <v>26</v>
      </c>
      <c r="D68" s="59" t="s">
        <v>26</v>
      </c>
      <c r="E68" s="59" t="s">
        <v>26</v>
      </c>
      <c r="F68" s="114" t="s">
        <v>26</v>
      </c>
      <c r="G68" s="59" t="s">
        <v>26</v>
      </c>
      <c r="H68" s="59" t="s">
        <v>26</v>
      </c>
      <c r="I68" s="59" t="s">
        <v>26</v>
      </c>
      <c r="J68" s="59" t="s">
        <v>26</v>
      </c>
      <c r="K68" s="115" t="s">
        <v>26</v>
      </c>
      <c r="L68" s="59" t="s">
        <v>26</v>
      </c>
      <c r="M68" s="59" t="s">
        <v>26</v>
      </c>
      <c r="N68" s="59" t="s">
        <v>26</v>
      </c>
      <c r="O68" s="59" t="s">
        <v>26</v>
      </c>
      <c r="P68" s="59" t="s">
        <v>26</v>
      </c>
      <c r="Q68" s="59" t="s">
        <v>26</v>
      </c>
      <c r="R68" s="59" t="s">
        <v>26</v>
      </c>
      <c r="S68" s="59" t="s">
        <v>26</v>
      </c>
      <c r="T68" s="59" t="s">
        <v>26</v>
      </c>
      <c r="U68" s="59">
        <f>U67+S66</f>
        <v>902.5</v>
      </c>
      <c r="V68" s="59">
        <f>P67+U68</f>
        <v>3990</v>
      </c>
    </row>
    <row r="69" spans="2:26" s="33" customFormat="1" x14ac:dyDescent="0.3">
      <c r="Q69" s="34"/>
      <c r="T69" s="34"/>
      <c r="U69" s="34"/>
      <c r="V69" s="34"/>
    </row>
    <row r="70" spans="2:26" s="69" customFormat="1" x14ac:dyDescent="0.3">
      <c r="Q70" s="70"/>
      <c r="T70" s="70"/>
      <c r="U70" s="70"/>
      <c r="V70" s="70"/>
    </row>
    <row r="71" spans="2:26" s="69" customFormat="1" x14ac:dyDescent="0.3">
      <c r="B71" s="68" t="s">
        <v>33</v>
      </c>
      <c r="Q71" s="70"/>
      <c r="T71" s="70"/>
      <c r="U71" s="70"/>
      <c r="V71" s="70"/>
    </row>
    <row r="72" spans="2:26" s="69" customFormat="1" ht="57.6" x14ac:dyDescent="0.3">
      <c r="B72" s="71"/>
      <c r="C72" s="72" t="s">
        <v>0</v>
      </c>
      <c r="D72" s="72" t="s">
        <v>39</v>
      </c>
      <c r="E72" s="72" t="s">
        <v>27</v>
      </c>
      <c r="F72" s="72" t="s">
        <v>3</v>
      </c>
      <c r="G72" s="72" t="s">
        <v>7</v>
      </c>
      <c r="H72" s="72" t="s">
        <v>4</v>
      </c>
      <c r="I72" s="72" t="s">
        <v>5</v>
      </c>
      <c r="J72" s="72" t="s">
        <v>6</v>
      </c>
      <c r="K72" s="72" t="s">
        <v>15</v>
      </c>
      <c r="L72" s="72" t="s">
        <v>1</v>
      </c>
      <c r="M72" s="72" t="s">
        <v>8</v>
      </c>
      <c r="N72" s="72" t="s">
        <v>13</v>
      </c>
      <c r="O72" s="72" t="s">
        <v>25</v>
      </c>
      <c r="P72" s="72" t="s">
        <v>9</v>
      </c>
      <c r="Q72" s="72" t="s">
        <v>2</v>
      </c>
      <c r="R72" s="72" t="s">
        <v>37</v>
      </c>
      <c r="S72" s="72" t="s">
        <v>28</v>
      </c>
      <c r="T72" s="72" t="s">
        <v>29</v>
      </c>
      <c r="U72" s="72" t="s">
        <v>38</v>
      </c>
      <c r="V72" s="72" t="s">
        <v>24</v>
      </c>
    </row>
    <row r="73" spans="2:26" s="69" customFormat="1" x14ac:dyDescent="0.3">
      <c r="B73" s="73" t="s">
        <v>46</v>
      </c>
      <c r="C73" s="74">
        <f>C49+C14</f>
        <v>20000</v>
      </c>
      <c r="D73" s="75">
        <f>G73*K73</f>
        <v>9500</v>
      </c>
      <c r="E73" s="75" t="s">
        <v>26</v>
      </c>
      <c r="F73" s="76">
        <f>$C$3</f>
        <v>0.5</v>
      </c>
      <c r="G73" s="74">
        <f>C73*F73</f>
        <v>10000</v>
      </c>
      <c r="H73" s="75">
        <f>H14+H49</f>
        <v>-500</v>
      </c>
      <c r="I73" s="75">
        <v>0</v>
      </c>
      <c r="J73" s="74">
        <f>SUM(G73:I73)</f>
        <v>9500</v>
      </c>
      <c r="K73" s="77">
        <f>J73/G73</f>
        <v>0.95</v>
      </c>
      <c r="L73" s="75" t="s">
        <v>26</v>
      </c>
      <c r="M73" s="75" t="s">
        <v>26</v>
      </c>
      <c r="N73" s="75" t="s">
        <v>26</v>
      </c>
      <c r="O73" s="75" t="s">
        <v>26</v>
      </c>
      <c r="P73" s="75" t="s">
        <v>26</v>
      </c>
      <c r="Q73" s="75" t="s">
        <v>26</v>
      </c>
      <c r="R73" s="78" t="s">
        <v>26</v>
      </c>
      <c r="S73" s="78" t="s">
        <v>26</v>
      </c>
      <c r="T73" s="78" t="s">
        <v>26</v>
      </c>
      <c r="U73" s="78" t="s">
        <v>26</v>
      </c>
      <c r="V73" s="78" t="s">
        <v>26</v>
      </c>
    </row>
    <row r="74" spans="2:26" s="69" customFormat="1" x14ac:dyDescent="0.3">
      <c r="B74" s="79" t="s">
        <v>22</v>
      </c>
      <c r="C74" s="80">
        <f>C50+C15</f>
        <v>21500</v>
      </c>
      <c r="D74" s="80">
        <f>D$73-E74*K74*F74</f>
        <v>9500</v>
      </c>
      <c r="E74" s="80">
        <v>0</v>
      </c>
      <c r="F74" s="81">
        <f>$C$3</f>
        <v>0.5</v>
      </c>
      <c r="G74" s="80">
        <f>C74*F74</f>
        <v>10750</v>
      </c>
      <c r="H74" s="80">
        <f>G74*-$C$4</f>
        <v>-537.5</v>
      </c>
      <c r="I74" s="80">
        <f>G74*-$C$5</f>
        <v>0</v>
      </c>
      <c r="J74" s="80">
        <f t="shared" ref="J74:J77" si="64">SUM(G74:I74)</f>
        <v>10212.5</v>
      </c>
      <c r="K74" s="82">
        <f>$K$14</f>
        <v>0.95</v>
      </c>
      <c r="L74" s="80">
        <v>0</v>
      </c>
      <c r="M74" s="80">
        <v>0</v>
      </c>
      <c r="N74" s="80">
        <f t="shared" ref="N74:N77" si="65">SUM(J74,L74:M74)</f>
        <v>10212.5</v>
      </c>
      <c r="O74" s="80">
        <v>0</v>
      </c>
      <c r="P74" s="80">
        <f>SUM(N74:O74)*$C$6</f>
        <v>10212.5</v>
      </c>
      <c r="Q74" s="110">
        <f>Q15+Q50</f>
        <v>9500</v>
      </c>
      <c r="R74" s="83">
        <f>Q74-P74</f>
        <v>-712.5</v>
      </c>
      <c r="S74" s="83">
        <f>(G74*K74-D74)*$C$6</f>
        <v>712.5</v>
      </c>
      <c r="T74" s="84">
        <v>0</v>
      </c>
      <c r="U74" s="84">
        <f>R74+S74+T74</f>
        <v>0</v>
      </c>
      <c r="V74" s="85">
        <f>P74+U74</f>
        <v>10212.5</v>
      </c>
    </row>
    <row r="75" spans="2:26" s="69" customFormat="1" x14ac:dyDescent="0.3">
      <c r="B75" s="79" t="s">
        <v>23</v>
      </c>
      <c r="C75" s="80">
        <f>C51+C16</f>
        <v>21500</v>
      </c>
      <c r="D75" s="80">
        <f>D$73-E75*F75*K75</f>
        <v>9500</v>
      </c>
      <c r="E75" s="80">
        <v>0</v>
      </c>
      <c r="F75" s="81">
        <f>$C$3</f>
        <v>0.5</v>
      </c>
      <c r="G75" s="80">
        <f>C75*F75</f>
        <v>10750</v>
      </c>
      <c r="H75" s="80">
        <f>G75*-$C$4</f>
        <v>-537.5</v>
      </c>
      <c r="I75" s="80">
        <f>G75*-$C$5</f>
        <v>0</v>
      </c>
      <c r="J75" s="80">
        <f t="shared" si="64"/>
        <v>10212.5</v>
      </c>
      <c r="K75" s="82">
        <f>$K$14</f>
        <v>0.95</v>
      </c>
      <c r="L75" s="80">
        <v>0</v>
      </c>
      <c r="M75" s="80">
        <v>0</v>
      </c>
      <c r="N75" s="80">
        <f t="shared" si="65"/>
        <v>10212.5</v>
      </c>
      <c r="O75" s="80">
        <v>0</v>
      </c>
      <c r="P75" s="80">
        <f>SUM(N75:O75)*$C$6</f>
        <v>10212.5</v>
      </c>
      <c r="Q75" s="110">
        <f>Q16+Q51</f>
        <v>9500</v>
      </c>
      <c r="R75" s="83">
        <f>Q75-P75</f>
        <v>-712.5</v>
      </c>
      <c r="S75" s="83">
        <f>(G75*K75-D75)*$C$6</f>
        <v>712.5</v>
      </c>
      <c r="T75" s="84">
        <v>0</v>
      </c>
      <c r="U75" s="84">
        <f>R75+S75+T75</f>
        <v>0</v>
      </c>
      <c r="V75" s="85">
        <f t="shared" ref="V75" si="66">P75+U75</f>
        <v>10212.5</v>
      </c>
    </row>
    <row r="76" spans="2:26" s="69" customFormat="1" x14ac:dyDescent="0.3">
      <c r="B76" s="86" t="s">
        <v>47</v>
      </c>
      <c r="C76" s="87">
        <f>C52+C17</f>
        <v>21500</v>
      </c>
      <c r="D76" s="87">
        <f>D$73-E76*F76*K76</f>
        <v>9500</v>
      </c>
      <c r="E76" s="87">
        <v>0</v>
      </c>
      <c r="F76" s="88">
        <f t="shared" ref="F76:F84" si="67">$C$3</f>
        <v>0.5</v>
      </c>
      <c r="G76" s="87">
        <f>C76*F76</f>
        <v>10750</v>
      </c>
      <c r="H76" s="87">
        <f t="shared" ref="H76" si="68">G76*-$C$4</f>
        <v>-537.5</v>
      </c>
      <c r="I76" s="87">
        <f t="shared" ref="I76" si="69">G76*-$C$5</f>
        <v>0</v>
      </c>
      <c r="J76" s="87">
        <f>SUM(G76:I76)</f>
        <v>10212.5</v>
      </c>
      <c r="K76" s="89">
        <f>$K$14</f>
        <v>0.95</v>
      </c>
      <c r="L76" s="87">
        <v>0</v>
      </c>
      <c r="M76" s="87">
        <v>0</v>
      </c>
      <c r="N76" s="87">
        <f>SUM(J76,L76:M76)</f>
        <v>10212.5</v>
      </c>
      <c r="O76" s="87">
        <v>0</v>
      </c>
      <c r="P76" s="87">
        <f>SUM(N76:O76)*$C$6</f>
        <v>10212.5</v>
      </c>
      <c r="Q76" s="111" t="s">
        <v>26</v>
      </c>
      <c r="R76" s="90" t="s">
        <v>26</v>
      </c>
      <c r="S76" s="91">
        <f>(G76*K76-D76)*$C$6-S74</f>
        <v>0</v>
      </c>
      <c r="T76" s="90" t="s">
        <v>26</v>
      </c>
      <c r="U76" s="90" t="s">
        <v>26</v>
      </c>
      <c r="V76" s="85" t="s">
        <v>26</v>
      </c>
    </row>
    <row r="77" spans="2:26" s="69" customFormat="1" x14ac:dyDescent="0.3">
      <c r="B77" s="79" t="s">
        <v>16</v>
      </c>
      <c r="C77" s="80">
        <f>C53+C18</f>
        <v>21500</v>
      </c>
      <c r="D77" s="80">
        <f>D$73-E77*F77*K77</f>
        <v>9500</v>
      </c>
      <c r="E77" s="80">
        <v>0</v>
      </c>
      <c r="F77" s="81">
        <f>$C$3</f>
        <v>0.5</v>
      </c>
      <c r="G77" s="80">
        <f>C77*F77</f>
        <v>10750</v>
      </c>
      <c r="H77" s="80">
        <f>G77*-$C$4</f>
        <v>-537.5</v>
      </c>
      <c r="I77" s="80">
        <f>G77*-$C$5</f>
        <v>0</v>
      </c>
      <c r="J77" s="80">
        <f t="shared" si="64"/>
        <v>10212.5</v>
      </c>
      <c r="K77" s="82">
        <f>$K$14</f>
        <v>0.95</v>
      </c>
      <c r="L77" s="80">
        <v>0</v>
      </c>
      <c r="M77" s="80">
        <v>0</v>
      </c>
      <c r="N77" s="80">
        <f t="shared" si="65"/>
        <v>10212.5</v>
      </c>
      <c r="O77" s="80">
        <v>0</v>
      </c>
      <c r="P77" s="80">
        <f>SUM(N77:O77)*$C$6</f>
        <v>10212.5</v>
      </c>
      <c r="Q77" s="110">
        <f>Q18+Q53</f>
        <v>9500</v>
      </c>
      <c r="R77" s="83">
        <f>Q77-P77</f>
        <v>-712.5</v>
      </c>
      <c r="S77" s="83">
        <f>(G77*K77-D77)*$C$6</f>
        <v>712.5</v>
      </c>
      <c r="T77" s="84">
        <v>0</v>
      </c>
      <c r="U77" s="84">
        <f>R77+S77+T77</f>
        <v>0</v>
      </c>
      <c r="V77" s="85" t="s">
        <v>26</v>
      </c>
    </row>
    <row r="78" spans="2:26" s="69" customFormat="1" ht="15" thickBot="1" x14ac:dyDescent="0.35">
      <c r="B78" s="68" t="s">
        <v>19</v>
      </c>
      <c r="C78" s="92" t="s">
        <v>26</v>
      </c>
      <c r="D78" s="92" t="s">
        <v>26</v>
      </c>
      <c r="E78" s="92" t="s">
        <v>26</v>
      </c>
      <c r="F78" s="93" t="s">
        <v>26</v>
      </c>
      <c r="G78" s="92" t="s">
        <v>26</v>
      </c>
      <c r="H78" s="92" t="s">
        <v>26</v>
      </c>
      <c r="I78" s="92" t="s">
        <v>26</v>
      </c>
      <c r="J78" s="92" t="s">
        <v>26</v>
      </c>
      <c r="K78" s="94" t="s">
        <v>26</v>
      </c>
      <c r="L78" s="92" t="s">
        <v>26</v>
      </c>
      <c r="M78" s="92" t="s">
        <v>26</v>
      </c>
      <c r="N78" s="92" t="s">
        <v>26</v>
      </c>
      <c r="O78" s="92" t="s">
        <v>26</v>
      </c>
      <c r="P78" s="92" t="s">
        <v>26</v>
      </c>
      <c r="Q78" s="92" t="s">
        <v>26</v>
      </c>
      <c r="R78" s="95" t="s">
        <v>26</v>
      </c>
      <c r="S78" s="95" t="s">
        <v>26</v>
      </c>
      <c r="T78" s="95" t="s">
        <v>26</v>
      </c>
      <c r="U78" s="95">
        <f>U77+S76</f>
        <v>0</v>
      </c>
      <c r="V78" s="95">
        <f>P77+U78</f>
        <v>10212.5</v>
      </c>
      <c r="X78" s="107"/>
      <c r="Y78" s="107"/>
    </row>
    <row r="79" spans="2:26" s="69" customFormat="1" x14ac:dyDescent="0.3">
      <c r="B79" s="96" t="s">
        <v>48</v>
      </c>
      <c r="C79" s="97">
        <f>C55+C20</f>
        <v>21500</v>
      </c>
      <c r="D79" s="98">
        <f>C79*K79*F79</f>
        <v>10212.5</v>
      </c>
      <c r="E79" s="97">
        <v>0</v>
      </c>
      <c r="F79" s="99">
        <f>$C$3</f>
        <v>0.5</v>
      </c>
      <c r="G79" s="97">
        <f>C79*F79</f>
        <v>10750</v>
      </c>
      <c r="H79" s="97">
        <f>H20+H55</f>
        <v>-537.5</v>
      </c>
      <c r="I79" s="97">
        <f>G79*-$C$5</f>
        <v>0</v>
      </c>
      <c r="J79" s="97">
        <f>SUM(G79:I79)</f>
        <v>10212.5</v>
      </c>
      <c r="K79" s="100">
        <f>J79/G79</f>
        <v>0.95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49</v>
      </c>
      <c r="C80" s="87">
        <f>C56+C22</f>
        <v>21500</v>
      </c>
      <c r="D80" s="87">
        <f>D$73-E80*K80*F80</f>
        <v>9500</v>
      </c>
      <c r="E80" s="87">
        <v>0</v>
      </c>
      <c r="F80" s="88">
        <f t="shared" si="67"/>
        <v>0.5</v>
      </c>
      <c r="G80" s="87">
        <f>C80*F80</f>
        <v>10750</v>
      </c>
      <c r="H80" s="87">
        <f>H22+H56</f>
        <v>-537.5</v>
      </c>
      <c r="I80" s="87">
        <f>G80*-$C$5</f>
        <v>0</v>
      </c>
      <c r="J80" s="87">
        <f>SUM(G80:I80)</f>
        <v>10212.5</v>
      </c>
      <c r="K80" s="89">
        <f>K73</f>
        <v>0.95</v>
      </c>
      <c r="L80" s="87">
        <v>0</v>
      </c>
      <c r="M80" s="87">
        <v>0</v>
      </c>
      <c r="N80" s="87">
        <f>SUM(J80,L80:M80)</f>
        <v>10212.5</v>
      </c>
      <c r="O80" s="87">
        <v>0</v>
      </c>
      <c r="P80" s="87">
        <f>SUM(N80:O80)*$C$6</f>
        <v>10212.5</v>
      </c>
      <c r="Q80" s="111" t="s">
        <v>26</v>
      </c>
      <c r="R80" s="90" t="s">
        <v>26</v>
      </c>
      <c r="S80" s="91">
        <f>(G80*K80-D80)*$C$6-S75</f>
        <v>0</v>
      </c>
      <c r="T80" s="90" t="s">
        <v>26</v>
      </c>
      <c r="U80" s="90" t="s">
        <v>26</v>
      </c>
      <c r="V80" s="84" t="s">
        <v>26</v>
      </c>
      <c r="Z80" s="107"/>
    </row>
    <row r="81" spans="2:25" s="69" customFormat="1" x14ac:dyDescent="0.3">
      <c r="B81" s="101" t="s">
        <v>17</v>
      </c>
      <c r="C81" s="80">
        <f>C57+C23</f>
        <v>21500</v>
      </c>
      <c r="D81" s="83">
        <f>D$79-E81*K81*F81</f>
        <v>10212.5</v>
      </c>
      <c r="E81" s="83">
        <v>0</v>
      </c>
      <c r="F81" s="102">
        <f t="shared" si="67"/>
        <v>0.5</v>
      </c>
      <c r="G81" s="83">
        <f>C81*F81</f>
        <v>10750</v>
      </c>
      <c r="H81" s="83">
        <f>H23+H57</f>
        <v>-537.5</v>
      </c>
      <c r="I81" s="83">
        <f t="shared" ref="I81" si="70">G81*-$C$5</f>
        <v>0</v>
      </c>
      <c r="J81" s="83">
        <f t="shared" ref="J81" si="71">SUM(G81:I81)</f>
        <v>10212.5</v>
      </c>
      <c r="K81" s="103">
        <f>K79</f>
        <v>0.95</v>
      </c>
      <c r="L81" s="83">
        <v>0</v>
      </c>
      <c r="M81" s="83">
        <v>0</v>
      </c>
      <c r="N81" s="83">
        <f t="shared" ref="N81" si="72">SUM(J81,L81:M81)</f>
        <v>10212.5</v>
      </c>
      <c r="O81" s="83">
        <v>0</v>
      </c>
      <c r="P81" s="83">
        <f>SUM(N81:O81)*$C$6</f>
        <v>10212.5</v>
      </c>
      <c r="Q81" s="84">
        <f>Q23+Q57</f>
        <v>10212.5</v>
      </c>
      <c r="R81" s="83">
        <f>Q81-P81</f>
        <v>0</v>
      </c>
      <c r="S81" s="83">
        <f>(G81*K81-D81)*$C$6</f>
        <v>0</v>
      </c>
      <c r="T81" s="84">
        <f>T23+T57</f>
        <v>0</v>
      </c>
      <c r="U81" s="84">
        <f>R81+S81+T81</f>
        <v>0</v>
      </c>
      <c r="V81" s="85" t="s">
        <v>26</v>
      </c>
    </row>
    <row r="82" spans="2:25" s="69" customFormat="1" x14ac:dyDescent="0.3">
      <c r="B82" s="68" t="s">
        <v>20</v>
      </c>
      <c r="C82" s="92" t="s">
        <v>26</v>
      </c>
      <c r="D82" s="92" t="s">
        <v>26</v>
      </c>
      <c r="E82" s="92" t="s">
        <v>26</v>
      </c>
      <c r="F82" s="93" t="s">
        <v>26</v>
      </c>
      <c r="G82" s="92" t="s">
        <v>26</v>
      </c>
      <c r="H82" s="92" t="s">
        <v>26</v>
      </c>
      <c r="I82" s="92" t="s">
        <v>26</v>
      </c>
      <c r="J82" s="92" t="s">
        <v>26</v>
      </c>
      <c r="K82" s="94" t="s">
        <v>26</v>
      </c>
      <c r="L82" s="92" t="s">
        <v>26</v>
      </c>
      <c r="M82" s="92" t="s">
        <v>26</v>
      </c>
      <c r="N82" s="92" t="s">
        <v>26</v>
      </c>
      <c r="O82" s="92" t="s">
        <v>26</v>
      </c>
      <c r="P82" s="92" t="s">
        <v>26</v>
      </c>
      <c r="Q82" s="92" t="s">
        <v>26</v>
      </c>
      <c r="R82" s="95" t="s">
        <v>26</v>
      </c>
      <c r="S82" s="95" t="s">
        <v>26</v>
      </c>
      <c r="T82" s="95" t="s">
        <v>26</v>
      </c>
      <c r="U82" s="95">
        <f>U81+S80</f>
        <v>0</v>
      </c>
      <c r="V82" s="95">
        <f>P81+U82</f>
        <v>10212.5</v>
      </c>
      <c r="X82" s="107"/>
      <c r="Y82" s="107"/>
    </row>
    <row r="83" spans="2:25" s="69" customFormat="1" x14ac:dyDescent="0.3">
      <c r="B83" s="86" t="s">
        <v>51</v>
      </c>
      <c r="C83" s="87">
        <f>C59+C27</f>
        <v>21500</v>
      </c>
      <c r="D83" s="87">
        <f>D$73-E83*F83*K83</f>
        <v>9500</v>
      </c>
      <c r="E83" s="87">
        <v>0</v>
      </c>
      <c r="F83" s="88">
        <f>$C$3</f>
        <v>0.5</v>
      </c>
      <c r="G83" s="87">
        <f>C83*F83</f>
        <v>10750</v>
      </c>
      <c r="H83" s="87">
        <f>H27+H59</f>
        <v>-537.5</v>
      </c>
      <c r="I83" s="87">
        <f>G83*-$C$5</f>
        <v>0</v>
      </c>
      <c r="J83" s="87">
        <f>SUM(G83:I83)</f>
        <v>10212.5</v>
      </c>
      <c r="K83" s="89">
        <f>K73</f>
        <v>0.95</v>
      </c>
      <c r="L83" s="87">
        <v>0</v>
      </c>
      <c r="M83" s="87">
        <v>0</v>
      </c>
      <c r="N83" s="87">
        <f>SUM(J83,L83:M83)</f>
        <v>10212.5</v>
      </c>
      <c r="O83" s="87">
        <v>0</v>
      </c>
      <c r="P83" s="87">
        <f>SUM(N83:O83)*$C$6</f>
        <v>10212.5</v>
      </c>
      <c r="Q83" s="111" t="s">
        <v>26</v>
      </c>
      <c r="R83" s="90" t="s">
        <v>26</v>
      </c>
      <c r="S83" s="91">
        <f>(G83*K83-D83)*$C$6-S77</f>
        <v>0</v>
      </c>
      <c r="T83" s="90" t="s">
        <v>26</v>
      </c>
      <c r="U83" s="90" t="s">
        <v>26</v>
      </c>
      <c r="V83" s="84" t="s">
        <v>26</v>
      </c>
      <c r="X83" s="107"/>
    </row>
    <row r="84" spans="2:25" s="69" customFormat="1" x14ac:dyDescent="0.3">
      <c r="B84" s="79" t="s">
        <v>18</v>
      </c>
      <c r="C84" s="80">
        <f>C60+C28</f>
        <v>21500</v>
      </c>
      <c r="D84" s="83">
        <f>D$79-E84*F84*K84</f>
        <v>10212.5</v>
      </c>
      <c r="E84" s="80">
        <v>0</v>
      </c>
      <c r="F84" s="81">
        <f t="shared" si="67"/>
        <v>0.5</v>
      </c>
      <c r="G84" s="80">
        <f>C84*F84</f>
        <v>10750</v>
      </c>
      <c r="H84" s="80">
        <f>H28+H60</f>
        <v>-537.5</v>
      </c>
      <c r="I84" s="80">
        <f t="shared" ref="I84" si="73">G84*-$C$5</f>
        <v>0</v>
      </c>
      <c r="J84" s="80">
        <f t="shared" ref="J84" si="74">SUM(G84:I84)</f>
        <v>10212.5</v>
      </c>
      <c r="K84" s="82">
        <f>K79</f>
        <v>0.95</v>
      </c>
      <c r="L84" s="80">
        <v>0</v>
      </c>
      <c r="M84" s="80">
        <v>0</v>
      </c>
      <c r="N84" s="80">
        <f t="shared" ref="N84" si="75">SUM(J84,L84:M84)</f>
        <v>10212.5</v>
      </c>
      <c r="O84" s="80">
        <v>0</v>
      </c>
      <c r="P84" s="80">
        <f>SUM(N84:O84)*$C$6</f>
        <v>10212.5</v>
      </c>
      <c r="Q84" s="110">
        <f>Q28+Q60</f>
        <v>10212.5</v>
      </c>
      <c r="R84" s="84">
        <f>Q84-P84</f>
        <v>0</v>
      </c>
      <c r="S84" s="83">
        <f>(G84*K84-D84)*$C$6</f>
        <v>0</v>
      </c>
      <c r="T84" s="84">
        <f>T28+T60</f>
        <v>0</v>
      </c>
      <c r="U84" s="84">
        <f t="shared" ref="U84" si="76">R84+S84+T84</f>
        <v>0</v>
      </c>
      <c r="V84" s="84" t="s">
        <v>26</v>
      </c>
      <c r="X84" s="107"/>
    </row>
    <row r="85" spans="2:25" s="69" customFormat="1" x14ac:dyDescent="0.3">
      <c r="B85" s="68" t="s">
        <v>21</v>
      </c>
      <c r="C85" s="92" t="s">
        <v>26</v>
      </c>
      <c r="D85" s="92" t="s">
        <v>26</v>
      </c>
      <c r="E85" s="92" t="s">
        <v>26</v>
      </c>
      <c r="F85" s="93" t="s">
        <v>26</v>
      </c>
      <c r="G85" s="92" t="s">
        <v>26</v>
      </c>
      <c r="H85" s="92" t="s">
        <v>26</v>
      </c>
      <c r="I85" s="92" t="s">
        <v>26</v>
      </c>
      <c r="J85" s="92" t="s">
        <v>26</v>
      </c>
      <c r="K85" s="94" t="s">
        <v>26</v>
      </c>
      <c r="L85" s="92" t="s">
        <v>26</v>
      </c>
      <c r="M85" s="92" t="s">
        <v>26</v>
      </c>
      <c r="N85" s="92" t="s">
        <v>26</v>
      </c>
      <c r="O85" s="92" t="s">
        <v>26</v>
      </c>
      <c r="P85" s="92" t="s">
        <v>26</v>
      </c>
      <c r="Q85" s="92" t="s">
        <v>26</v>
      </c>
      <c r="R85" s="95" t="s">
        <v>26</v>
      </c>
      <c r="S85" s="95" t="s">
        <v>26</v>
      </c>
      <c r="T85" s="95" t="s">
        <v>26</v>
      </c>
      <c r="U85" s="95">
        <f>U84+S83</f>
        <v>0</v>
      </c>
      <c r="V85" s="95">
        <f>P84+U85</f>
        <v>10212.5</v>
      </c>
      <c r="X85" s="107"/>
      <c r="Y85" s="107"/>
    </row>
    <row r="86" spans="2:25" s="69" customFormat="1" x14ac:dyDescent="0.3">
      <c r="B86" s="86" t="s">
        <v>52</v>
      </c>
      <c r="C86" s="91">
        <f>C62+C33</f>
        <v>21000</v>
      </c>
      <c r="D86" s="91">
        <f>D$79-E86*F86*K86</f>
        <v>10212.5</v>
      </c>
      <c r="E86" s="91">
        <v>0</v>
      </c>
      <c r="F86" s="116">
        <f>$C$3</f>
        <v>0.5</v>
      </c>
      <c r="G86" s="91">
        <f>C86*F86</f>
        <v>10500</v>
      </c>
      <c r="H86" s="91">
        <f>G86*-$C$4</f>
        <v>-525</v>
      </c>
      <c r="I86" s="91">
        <f>G86*-$C$5</f>
        <v>0</v>
      </c>
      <c r="J86" s="91">
        <f>SUM(G86:I86)</f>
        <v>9975</v>
      </c>
      <c r="K86" s="117">
        <f>K77</f>
        <v>0.95</v>
      </c>
      <c r="L86" s="91">
        <v>0</v>
      </c>
      <c r="M86" s="91">
        <v>0</v>
      </c>
      <c r="N86" s="91">
        <f>SUM(J86,L86:M86)</f>
        <v>9975</v>
      </c>
      <c r="O86" s="91">
        <v>0</v>
      </c>
      <c r="P86" s="91">
        <f>SUM(N86:O86)*$C$6</f>
        <v>9975</v>
      </c>
      <c r="Q86" s="90" t="s">
        <v>26</v>
      </c>
      <c r="R86" s="90" t="s">
        <v>26</v>
      </c>
      <c r="S86" s="91">
        <f>(G86*K86-D86)*$C$6-S81</f>
        <v>-237.5</v>
      </c>
      <c r="T86" s="90" t="s">
        <v>26</v>
      </c>
      <c r="U86" s="90" t="s">
        <v>26</v>
      </c>
      <c r="V86" s="84" t="s">
        <v>26</v>
      </c>
    </row>
    <row r="87" spans="2:25" s="69" customFormat="1" x14ac:dyDescent="0.3">
      <c r="B87" s="79" t="s">
        <v>40</v>
      </c>
      <c r="C87" s="83">
        <f>C63+C34</f>
        <v>21000</v>
      </c>
      <c r="D87" s="83">
        <f>D$79-E87*F87*K87</f>
        <v>10212.5</v>
      </c>
      <c r="E87" s="83">
        <v>0</v>
      </c>
      <c r="F87" s="102">
        <f t="shared" ref="F87:F91" si="77">$C$3</f>
        <v>0.5</v>
      </c>
      <c r="G87" s="83">
        <f>C87*F87</f>
        <v>10500</v>
      </c>
      <c r="H87" s="83">
        <f t="shared" ref="H87" si="78">G87*-$C$4</f>
        <v>-525</v>
      </c>
      <c r="I87" s="83">
        <f t="shared" ref="I87" si="79">G87*-$C$5</f>
        <v>0</v>
      </c>
      <c r="J87" s="83">
        <f t="shared" ref="J87" si="80">SUM(G87:I87)</f>
        <v>9975</v>
      </c>
      <c r="K87" s="103">
        <f>K79</f>
        <v>0.95</v>
      </c>
      <c r="L87" s="83">
        <v>0</v>
      </c>
      <c r="M87" s="83">
        <v>0</v>
      </c>
      <c r="N87" s="83">
        <f t="shared" ref="N87" si="81">SUM(J87,L87:M87)</f>
        <v>9975</v>
      </c>
      <c r="O87" s="83">
        <v>0</v>
      </c>
      <c r="P87" s="83">
        <f>SUM(N87:O87)*$C$6</f>
        <v>9975</v>
      </c>
      <c r="Q87" s="110">
        <f>Q34+Q63</f>
        <v>10212.5</v>
      </c>
      <c r="R87" s="84">
        <f>Q87-P87</f>
        <v>237.5</v>
      </c>
      <c r="S87" s="83">
        <f>(G87*K87-D87)*$C$6</f>
        <v>-237.5</v>
      </c>
      <c r="T87" s="84">
        <f>T34+T63</f>
        <v>0</v>
      </c>
      <c r="U87" s="84">
        <f>R87+S87+T87</f>
        <v>0</v>
      </c>
      <c r="V87" s="84" t="s">
        <v>26</v>
      </c>
    </row>
    <row r="88" spans="2:25" s="68" customFormat="1" ht="15" thickBot="1" x14ac:dyDescent="0.35">
      <c r="B88" s="68" t="s">
        <v>41</v>
      </c>
      <c r="C88" s="95" t="s">
        <v>26</v>
      </c>
      <c r="D88" s="95" t="s">
        <v>26</v>
      </c>
      <c r="E88" s="95" t="s">
        <v>26</v>
      </c>
      <c r="F88" s="118" t="s">
        <v>26</v>
      </c>
      <c r="G88" s="95" t="s">
        <v>26</v>
      </c>
      <c r="H88" s="95" t="s">
        <v>26</v>
      </c>
      <c r="I88" s="95" t="s">
        <v>26</v>
      </c>
      <c r="J88" s="95" t="s">
        <v>26</v>
      </c>
      <c r="K88" s="119" t="s">
        <v>26</v>
      </c>
      <c r="L88" s="95" t="s">
        <v>26</v>
      </c>
      <c r="M88" s="95" t="s">
        <v>26</v>
      </c>
      <c r="N88" s="95" t="s">
        <v>26</v>
      </c>
      <c r="O88" s="95" t="s">
        <v>26</v>
      </c>
      <c r="P88" s="95" t="s">
        <v>26</v>
      </c>
      <c r="Q88" s="95" t="s">
        <v>26</v>
      </c>
      <c r="R88" s="95" t="s">
        <v>26</v>
      </c>
      <c r="S88" s="95" t="s">
        <v>26</v>
      </c>
      <c r="T88" s="95" t="s">
        <v>26</v>
      </c>
      <c r="U88" s="95">
        <f>U87+S86</f>
        <v>-237.5</v>
      </c>
      <c r="V88" s="95">
        <f>P87+U88</f>
        <v>9737.5</v>
      </c>
      <c r="X88" s="107"/>
      <c r="Y88" s="120"/>
    </row>
    <row r="89" spans="2:25" s="69" customFormat="1" x14ac:dyDescent="0.3">
      <c r="B89" s="96" t="s">
        <v>50</v>
      </c>
      <c r="C89" s="97">
        <f>C65+C36</f>
        <v>21000</v>
      </c>
      <c r="D89" s="98">
        <f>C89*K89*F89</f>
        <v>9975</v>
      </c>
      <c r="E89" s="97">
        <v>0</v>
      </c>
      <c r="F89" s="99">
        <f>$C$3</f>
        <v>0.5</v>
      </c>
      <c r="G89" s="97">
        <f>C89*F89</f>
        <v>10500</v>
      </c>
      <c r="H89" s="97">
        <f>G89*-$C$4</f>
        <v>-525</v>
      </c>
      <c r="I89" s="97">
        <f>G89*-$C$5</f>
        <v>0</v>
      </c>
      <c r="J89" s="97">
        <f>SUM(G89:I89)</f>
        <v>9975</v>
      </c>
      <c r="K89" s="100">
        <f>J89/G89</f>
        <v>0.95</v>
      </c>
      <c r="L89" s="98" t="s">
        <v>26</v>
      </c>
      <c r="M89" s="98" t="s">
        <v>26</v>
      </c>
      <c r="N89" s="98" t="s">
        <v>26</v>
      </c>
      <c r="O89" s="98" t="s">
        <v>26</v>
      </c>
      <c r="P89" s="98" t="s">
        <v>26</v>
      </c>
      <c r="Q89" s="98" t="s">
        <v>26</v>
      </c>
      <c r="R89" s="98" t="s">
        <v>26</v>
      </c>
      <c r="S89" s="98" t="s">
        <v>26</v>
      </c>
      <c r="T89" s="98" t="s">
        <v>26</v>
      </c>
      <c r="U89" s="98" t="s">
        <v>26</v>
      </c>
      <c r="V89" s="98" t="s">
        <v>26</v>
      </c>
    </row>
    <row r="90" spans="2:25" s="69" customFormat="1" x14ac:dyDescent="0.3">
      <c r="B90" s="86" t="s">
        <v>53</v>
      </c>
      <c r="C90" s="91">
        <f>C66+C41</f>
        <v>21000</v>
      </c>
      <c r="D90" s="91">
        <f>D$79-E90*F90*K90</f>
        <v>10212.5</v>
      </c>
      <c r="E90" s="91">
        <v>0</v>
      </c>
      <c r="F90" s="116">
        <f>$C$3</f>
        <v>0.5</v>
      </c>
      <c r="G90" s="91">
        <f>C90*F90</f>
        <v>10500</v>
      </c>
      <c r="H90" s="91">
        <f>G90*-$C$4</f>
        <v>-525</v>
      </c>
      <c r="I90" s="91">
        <f>G90*-$C$5</f>
        <v>0</v>
      </c>
      <c r="J90" s="91">
        <f>SUM(G90:I90)</f>
        <v>9975</v>
      </c>
      <c r="K90" s="117">
        <f>K79</f>
        <v>0.95</v>
      </c>
      <c r="L90" s="91">
        <v>0</v>
      </c>
      <c r="M90" s="91">
        <v>0</v>
      </c>
      <c r="N90" s="91">
        <f>SUM(J90,L90:M90)</f>
        <v>9975</v>
      </c>
      <c r="O90" s="91">
        <v>0</v>
      </c>
      <c r="P90" s="91">
        <f>SUM(N90:O90)*$C$6</f>
        <v>9975</v>
      </c>
      <c r="Q90" s="90" t="s">
        <v>26</v>
      </c>
      <c r="R90" s="90" t="s">
        <v>26</v>
      </c>
      <c r="S90" s="91">
        <f>(G90*K90-D90)*$C$6-S84</f>
        <v>-237.5</v>
      </c>
      <c r="T90" s="90" t="s">
        <v>26</v>
      </c>
      <c r="U90" s="90" t="s">
        <v>26</v>
      </c>
      <c r="V90" s="84" t="s">
        <v>26</v>
      </c>
    </row>
    <row r="91" spans="2:25" s="69" customFormat="1" x14ac:dyDescent="0.3">
      <c r="B91" s="79" t="s">
        <v>42</v>
      </c>
      <c r="C91" s="83">
        <f>C67+C42</f>
        <v>21000</v>
      </c>
      <c r="D91" s="83">
        <f>D$89-E91*F91*K91</f>
        <v>9975</v>
      </c>
      <c r="E91" s="83">
        <v>0</v>
      </c>
      <c r="F91" s="102">
        <f t="shared" si="77"/>
        <v>0.5</v>
      </c>
      <c r="G91" s="83">
        <f>C91*F91</f>
        <v>10500</v>
      </c>
      <c r="H91" s="83">
        <f t="shared" ref="H91" si="82">G91*-$C$4</f>
        <v>-525</v>
      </c>
      <c r="I91" s="83">
        <f t="shared" ref="I91" si="83">G91*-$C$5</f>
        <v>0</v>
      </c>
      <c r="J91" s="83">
        <f t="shared" ref="J91" si="84">SUM(G91:I91)</f>
        <v>9975</v>
      </c>
      <c r="K91" s="103">
        <f>K79</f>
        <v>0.95</v>
      </c>
      <c r="L91" s="83">
        <v>0</v>
      </c>
      <c r="M91" s="83">
        <v>0</v>
      </c>
      <c r="N91" s="83">
        <f t="shared" ref="N91" si="85">SUM(J91,L91:M91)</f>
        <v>9975</v>
      </c>
      <c r="O91" s="83">
        <v>0</v>
      </c>
      <c r="P91" s="83">
        <f>SUM(N91:O91)*$C$6</f>
        <v>9975</v>
      </c>
      <c r="Q91" s="110">
        <f>Q42+Q67</f>
        <v>9975</v>
      </c>
      <c r="R91" s="84">
        <f>Q91-P91</f>
        <v>0</v>
      </c>
      <c r="S91" s="83">
        <f>(G91*K91-D91)*$C$6</f>
        <v>0</v>
      </c>
      <c r="T91" s="84">
        <f>T42+T67</f>
        <v>0</v>
      </c>
      <c r="U91" s="84">
        <f t="shared" ref="U91" si="86">R91+S91+T91</f>
        <v>0</v>
      </c>
      <c r="V91" s="84" t="s">
        <v>26</v>
      </c>
    </row>
    <row r="92" spans="2:25" s="68" customFormat="1" x14ac:dyDescent="0.3">
      <c r="B92" s="68" t="s">
        <v>43</v>
      </c>
      <c r="C92" s="95" t="s">
        <v>26</v>
      </c>
      <c r="D92" s="95" t="s">
        <v>26</v>
      </c>
      <c r="E92" s="95" t="s">
        <v>26</v>
      </c>
      <c r="F92" s="118" t="s">
        <v>26</v>
      </c>
      <c r="G92" s="95" t="s">
        <v>26</v>
      </c>
      <c r="H92" s="95" t="s">
        <v>26</v>
      </c>
      <c r="I92" s="95" t="s">
        <v>26</v>
      </c>
      <c r="J92" s="95" t="s">
        <v>26</v>
      </c>
      <c r="K92" s="119" t="s">
        <v>26</v>
      </c>
      <c r="L92" s="95" t="s">
        <v>26</v>
      </c>
      <c r="M92" s="95" t="s">
        <v>26</v>
      </c>
      <c r="N92" s="95" t="s">
        <v>26</v>
      </c>
      <c r="O92" s="95" t="s">
        <v>26</v>
      </c>
      <c r="P92" s="95" t="s">
        <v>26</v>
      </c>
      <c r="Q92" s="95" t="s">
        <v>26</v>
      </c>
      <c r="R92" s="95" t="s">
        <v>26</v>
      </c>
      <c r="S92" s="95" t="s">
        <v>26</v>
      </c>
      <c r="T92" s="95" t="s">
        <v>26</v>
      </c>
      <c r="U92" s="95">
        <f>U91+S90</f>
        <v>-237.5</v>
      </c>
      <c r="V92" s="95">
        <f>P91+U92</f>
        <v>9737.5</v>
      </c>
    </row>
    <row r="93" spans="2:25" s="69" customFormat="1" x14ac:dyDescent="0.3"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Q93" s="106"/>
      <c r="R93" s="105"/>
      <c r="S93" s="105"/>
      <c r="T93" s="106"/>
      <c r="U93" s="106"/>
      <c r="V93" s="106"/>
    </row>
    <row r="94" spans="2:25" x14ac:dyDescent="0.3">
      <c r="C94" s="122"/>
      <c r="D94" s="122"/>
      <c r="E94" s="122"/>
      <c r="F94" s="122"/>
      <c r="G94" s="123"/>
      <c r="H94" s="122"/>
      <c r="I94" s="122"/>
      <c r="J94" s="122"/>
      <c r="K94" s="122"/>
      <c r="L94" s="122"/>
      <c r="M94" s="122"/>
      <c r="N94" s="122"/>
      <c r="O94" s="122"/>
      <c r="Q94" s="124"/>
      <c r="R94" s="125"/>
      <c r="S94" s="125"/>
      <c r="T94" s="124"/>
      <c r="U94" s="124"/>
      <c r="V94" s="124"/>
    </row>
    <row r="95" spans="2:25" x14ac:dyDescent="0.3">
      <c r="B95" s="126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Q95" s="127"/>
      <c r="R95" s="128"/>
      <c r="S95" s="128"/>
      <c r="T95" s="127"/>
      <c r="U95" s="127"/>
      <c r="V95" s="127"/>
    </row>
    <row r="96" spans="2:25" x14ac:dyDescent="0.3">
      <c r="B96" s="129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Q96" s="124"/>
      <c r="R96" s="125"/>
      <c r="S96" s="125"/>
      <c r="T96" s="124"/>
      <c r="U96" s="124"/>
      <c r="V96" s="124"/>
    </row>
    <row r="97" spans="3:22" x14ac:dyDescent="0.3">
      <c r="Q97" s="124"/>
      <c r="R97" s="125"/>
      <c r="S97" s="125"/>
      <c r="T97" s="124"/>
      <c r="U97" s="124"/>
      <c r="V97" s="124"/>
    </row>
    <row r="104" spans="3:22" x14ac:dyDescent="0.3">
      <c r="C104" s="122"/>
      <c r="D104" s="122"/>
    </row>
    <row r="105" spans="3:22" x14ac:dyDescent="0.3">
      <c r="C105" s="122"/>
      <c r="D105" s="122"/>
    </row>
    <row r="106" spans="3:22" x14ac:dyDescent="0.3">
      <c r="C106" s="122"/>
      <c r="D106" s="122"/>
    </row>
    <row r="107" spans="3:22" x14ac:dyDescent="0.3">
      <c r="C107" s="122"/>
      <c r="D107" s="122"/>
    </row>
    <row r="108" spans="3:22" x14ac:dyDescent="0.3">
      <c r="C108" s="122"/>
      <c r="D108" s="122"/>
    </row>
    <row r="109" spans="3:22" x14ac:dyDescent="0.3">
      <c r="C109" s="122"/>
      <c r="D109" s="122"/>
    </row>
  </sheetData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99"/>
  <sheetViews>
    <sheetView zoomScale="80" zoomScaleNormal="80" workbookViewId="0">
      <selection activeCell="AB28" sqref="AB28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5" outlineLevel="1" x14ac:dyDescent="0.3"/>
    <row r="2" spans="2:25" outlineLevel="1" x14ac:dyDescent="0.3">
      <c r="B2" s="131" t="s">
        <v>34</v>
      </c>
      <c r="C2" s="139" t="s">
        <v>35</v>
      </c>
      <c r="D2" s="142" t="s">
        <v>36</v>
      </c>
    </row>
    <row r="3" spans="2:25" outlineLevel="1" x14ac:dyDescent="0.3">
      <c r="B3" s="121" t="s">
        <v>10</v>
      </c>
      <c r="C3" s="2">
        <v>0.5</v>
      </c>
      <c r="D3" s="33">
        <f>C3</f>
        <v>0.5</v>
      </c>
    </row>
    <row r="4" spans="2:25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5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5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5" outlineLevel="1" x14ac:dyDescent="0.3">
      <c r="B7" s="121" t="s">
        <v>2</v>
      </c>
      <c r="C7" s="140">
        <v>0.6</v>
      </c>
      <c r="D7" s="143">
        <f>1-C7</f>
        <v>0.4</v>
      </c>
      <c r="E7" s="125"/>
      <c r="L7" s="121" t="s">
        <v>30</v>
      </c>
      <c r="M7" s="121" t="s">
        <v>30</v>
      </c>
      <c r="N7" s="121" t="s">
        <v>30</v>
      </c>
      <c r="O7" s="121" t="s">
        <v>30</v>
      </c>
    </row>
    <row r="8" spans="2:25" outlineLevel="1" x14ac:dyDescent="0.3">
      <c r="B8" s="121" t="s">
        <v>44</v>
      </c>
      <c r="C8" s="140">
        <v>0</v>
      </c>
      <c r="D8" s="143">
        <f>C8</f>
        <v>0</v>
      </c>
      <c r="E8" s="125"/>
    </row>
    <row r="9" spans="2:25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5" outlineLevel="1" x14ac:dyDescent="0.3">
      <c r="C10" s="134"/>
      <c r="D10" s="134"/>
      <c r="E10" s="125"/>
    </row>
    <row r="11" spans="2:25" s="2" customFormat="1" x14ac:dyDescent="0.3">
      <c r="C11" s="141"/>
      <c r="D11" s="141"/>
      <c r="E11" s="135"/>
      <c r="Q11" s="3"/>
      <c r="T11" s="3"/>
      <c r="U11" s="3"/>
      <c r="V11" s="3"/>
    </row>
    <row r="12" spans="2:25" s="2" customFormat="1" x14ac:dyDescent="0.3">
      <c r="B12" s="1" t="s">
        <v>31</v>
      </c>
      <c r="Q12" s="3"/>
      <c r="T12" s="3"/>
      <c r="U12" s="3"/>
      <c r="V12" s="3"/>
    </row>
    <row r="13" spans="2:25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5" s="2" customFormat="1" x14ac:dyDescent="0.3">
      <c r="B14" s="6" t="s">
        <v>46</v>
      </c>
      <c r="C14" s="7">
        <v>10000</v>
      </c>
      <c r="D14" s="8">
        <f>G14*K14</f>
        <v>4750</v>
      </c>
      <c r="E14" s="8" t="s">
        <v>26</v>
      </c>
      <c r="F14" s="9">
        <f>$C$3</f>
        <v>0.5</v>
      </c>
      <c r="G14" s="7">
        <f>C14*F14</f>
        <v>5000</v>
      </c>
      <c r="H14" s="8">
        <v>-250</v>
      </c>
      <c r="I14" s="8">
        <v>0</v>
      </c>
      <c r="J14" s="7">
        <f>SUM(G14:I14)</f>
        <v>4750</v>
      </c>
      <c r="K14" s="10">
        <f>K63</f>
        <v>0.95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5" s="2" customFormat="1" x14ac:dyDescent="0.3">
      <c r="B15" s="11" t="s">
        <v>22</v>
      </c>
      <c r="C15" s="12">
        <v>10000</v>
      </c>
      <c r="D15" s="12">
        <f>D$14-E15*K15*F15</f>
        <v>4750</v>
      </c>
      <c r="E15" s="12">
        <v>0</v>
      </c>
      <c r="F15" s="13">
        <f>$C$3</f>
        <v>0.5</v>
      </c>
      <c r="G15" s="12">
        <f>C15*F15</f>
        <v>5000</v>
      </c>
      <c r="H15" s="12">
        <f>G15*-$C$4</f>
        <v>-250</v>
      </c>
      <c r="I15" s="12">
        <f>G15*-$C$5</f>
        <v>0</v>
      </c>
      <c r="J15" s="12">
        <f t="shared" ref="J15:J25" si="0">SUM(G15:I15)</f>
        <v>4750</v>
      </c>
      <c r="K15" s="14">
        <f>$K$14</f>
        <v>0.95</v>
      </c>
      <c r="L15" s="12">
        <v>0</v>
      </c>
      <c r="M15" s="12">
        <v>0</v>
      </c>
      <c r="N15" s="12">
        <f t="shared" ref="N15:N25" si="1">SUM(J15,L15:M15)</f>
        <v>4750</v>
      </c>
      <c r="O15" s="12">
        <v>0</v>
      </c>
      <c r="P15" s="12">
        <f>SUM(N15:O15)*$C$6</f>
        <v>4750</v>
      </c>
      <c r="Q15" s="15">
        <f>$D$63*$C$7</f>
        <v>5700</v>
      </c>
      <c r="R15" s="12">
        <f>Q15-P15</f>
        <v>950</v>
      </c>
      <c r="S15" s="12">
        <f>(G15*K15-D15)*$C$6</f>
        <v>0</v>
      </c>
      <c r="T15" s="15">
        <v>0</v>
      </c>
      <c r="U15" s="15">
        <f>R15+S15+T15</f>
        <v>950</v>
      </c>
      <c r="V15" s="16">
        <f>P15+U15</f>
        <v>5700</v>
      </c>
      <c r="X15" s="141"/>
      <c r="Y15" s="141"/>
    </row>
    <row r="16" spans="2:25" s="2" customFormat="1" x14ac:dyDescent="0.3">
      <c r="B16" s="11" t="s">
        <v>23</v>
      </c>
      <c r="C16" s="12">
        <v>10000</v>
      </c>
      <c r="D16" s="12">
        <f>D$14-E16*F16*K16</f>
        <v>4750</v>
      </c>
      <c r="E16" s="12">
        <v>0</v>
      </c>
      <c r="F16" s="13">
        <f>$C$3</f>
        <v>0.5</v>
      </c>
      <c r="G16" s="12">
        <f>C16*F16</f>
        <v>5000</v>
      </c>
      <c r="H16" s="12">
        <f>G16*-$C$4</f>
        <v>-250</v>
      </c>
      <c r="I16" s="12">
        <f>G16*-$C$5</f>
        <v>0</v>
      </c>
      <c r="J16" s="12">
        <f t="shared" si="0"/>
        <v>4750</v>
      </c>
      <c r="K16" s="14">
        <f>$K$14</f>
        <v>0.95</v>
      </c>
      <c r="L16" s="12">
        <v>0</v>
      </c>
      <c r="M16" s="12">
        <v>0</v>
      </c>
      <c r="N16" s="12">
        <f t="shared" si="1"/>
        <v>4750</v>
      </c>
      <c r="O16" s="12">
        <v>0</v>
      </c>
      <c r="P16" s="12">
        <f>SUM(N16:O16)*$C$6</f>
        <v>4750</v>
      </c>
      <c r="Q16" s="15">
        <f>$Q$15</f>
        <v>5700</v>
      </c>
      <c r="R16" s="12">
        <f>Q16-P16</f>
        <v>950</v>
      </c>
      <c r="S16" s="12">
        <f>(G16*K16-D16)*$C$6</f>
        <v>0</v>
      </c>
      <c r="T16" s="15">
        <v>0</v>
      </c>
      <c r="U16" s="15">
        <f t="shared" ref="U16" si="2">R16+S16+T16</f>
        <v>950</v>
      </c>
      <c r="V16" s="16">
        <f>P16+U16</f>
        <v>5700</v>
      </c>
    </row>
    <row r="17" spans="2:27" s="2" customFormat="1" x14ac:dyDescent="0.3">
      <c r="B17" s="18" t="s">
        <v>47</v>
      </c>
      <c r="C17" s="19">
        <v>11000</v>
      </c>
      <c r="D17" s="19">
        <f>D$14-E17*F17*K17</f>
        <v>4750</v>
      </c>
      <c r="E17" s="19">
        <v>0</v>
      </c>
      <c r="F17" s="20">
        <f t="shared" ref="F17:F25" si="3">$C$3</f>
        <v>0.5</v>
      </c>
      <c r="G17" s="19">
        <f>C17*F17</f>
        <v>5500</v>
      </c>
      <c r="H17" s="19">
        <f>G17*-$C$4</f>
        <v>-275</v>
      </c>
      <c r="I17" s="19">
        <f>G17*-$C$5</f>
        <v>0</v>
      </c>
      <c r="J17" s="19">
        <f>SUM(G17:I17)</f>
        <v>5225</v>
      </c>
      <c r="K17" s="21">
        <f>$K$14</f>
        <v>0.95</v>
      </c>
      <c r="L17" s="19">
        <v>0</v>
      </c>
      <c r="M17" s="19">
        <v>0</v>
      </c>
      <c r="N17" s="19">
        <f>SUM(J17,L17:M17)</f>
        <v>5225</v>
      </c>
      <c r="O17" s="19">
        <v>0</v>
      </c>
      <c r="P17" s="19">
        <f>SUM(N17:O17)*$C$6</f>
        <v>5225</v>
      </c>
      <c r="Q17" s="22" t="s">
        <v>26</v>
      </c>
      <c r="R17" s="22" t="s">
        <v>26</v>
      </c>
      <c r="S17" s="19">
        <f>(G17*K17-D17)*$C$6-S15</f>
        <v>475</v>
      </c>
      <c r="T17" s="22" t="s">
        <v>26</v>
      </c>
      <c r="U17" s="22" t="s">
        <v>26</v>
      </c>
      <c r="V17" s="16" t="s">
        <v>26</v>
      </c>
      <c r="Z17" s="141"/>
      <c r="AA17" s="141"/>
    </row>
    <row r="18" spans="2:27" s="2" customFormat="1" x14ac:dyDescent="0.3">
      <c r="B18" s="11" t="s">
        <v>16</v>
      </c>
      <c r="C18" s="12">
        <v>11000</v>
      </c>
      <c r="D18" s="12">
        <f>D$14-E18*F18*K18</f>
        <v>4750</v>
      </c>
      <c r="E18" s="12">
        <v>0</v>
      </c>
      <c r="F18" s="13">
        <f>$C$3</f>
        <v>0.5</v>
      </c>
      <c r="G18" s="12">
        <f>C18*F18</f>
        <v>5500</v>
      </c>
      <c r="H18" s="12">
        <f>G18*-$C$4</f>
        <v>-275</v>
      </c>
      <c r="I18" s="12">
        <f>G18*-$C$5</f>
        <v>0</v>
      </c>
      <c r="J18" s="12">
        <f t="shared" si="0"/>
        <v>5225</v>
      </c>
      <c r="K18" s="14">
        <f>$K$14</f>
        <v>0.95</v>
      </c>
      <c r="L18" s="12">
        <v>0</v>
      </c>
      <c r="M18" s="12">
        <v>0</v>
      </c>
      <c r="N18" s="12">
        <f t="shared" si="1"/>
        <v>5225</v>
      </c>
      <c r="O18" s="12">
        <v>0</v>
      </c>
      <c r="P18" s="12">
        <f>SUM(N18:O18)*$C$6</f>
        <v>5225</v>
      </c>
      <c r="Q18" s="15">
        <f t="shared" ref="Q18" si="4">$Q$15</f>
        <v>5700</v>
      </c>
      <c r="R18" s="12">
        <f>Q18-P18</f>
        <v>475</v>
      </c>
      <c r="S18" s="12">
        <f>(G18*K18-D18)*$C$6</f>
        <v>475</v>
      </c>
      <c r="T18" s="15">
        <v>0</v>
      </c>
      <c r="U18" s="15">
        <f>R18+S18+T18</f>
        <v>950</v>
      </c>
      <c r="V18" s="16" t="s">
        <v>26</v>
      </c>
      <c r="AA18" s="141"/>
    </row>
    <row r="19" spans="2:27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>
        <f>U18+S17</f>
        <v>1425</v>
      </c>
      <c r="V19" s="23">
        <f>P18+U19</f>
        <v>6650</v>
      </c>
      <c r="Z19" s="141"/>
    </row>
    <row r="20" spans="2:27" s="2" customFormat="1" x14ac:dyDescent="0.3">
      <c r="B20" s="26" t="s">
        <v>48</v>
      </c>
      <c r="C20" s="27">
        <f>C18+$C$9</f>
        <v>13000</v>
      </c>
      <c r="D20" s="28">
        <f>C20*K20*F20</f>
        <v>6175</v>
      </c>
      <c r="E20" s="27">
        <v>0</v>
      </c>
      <c r="F20" s="29">
        <f>$C$3</f>
        <v>0.5</v>
      </c>
      <c r="G20" s="27">
        <f>C20*F20</f>
        <v>6500</v>
      </c>
      <c r="H20" s="27">
        <f>G20*-$C$4</f>
        <v>-325</v>
      </c>
      <c r="I20" s="27">
        <f>G20*-$C$5</f>
        <v>0</v>
      </c>
      <c r="J20" s="27">
        <f>SUM(G20:I20)</f>
        <v>6175</v>
      </c>
      <c r="K20" s="30">
        <f>K69</f>
        <v>0.95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</row>
    <row r="21" spans="2:27" s="2" customFormat="1" x14ac:dyDescent="0.3">
      <c r="B21" s="18" t="s">
        <v>49</v>
      </c>
      <c r="C21" s="19">
        <v>11000</v>
      </c>
      <c r="D21" s="19">
        <f>D$14-E21*K21*F21</f>
        <v>4750</v>
      </c>
      <c r="E21" s="19">
        <v>0</v>
      </c>
      <c r="F21" s="20">
        <f t="shared" si="3"/>
        <v>0.5</v>
      </c>
      <c r="G21" s="19">
        <f>C21*F21</f>
        <v>5500</v>
      </c>
      <c r="H21" s="19">
        <f>G21*-$C$4</f>
        <v>-275</v>
      </c>
      <c r="I21" s="19">
        <f>G21*-$C$5</f>
        <v>0</v>
      </c>
      <c r="J21" s="19">
        <f>SUM(G21:I21)</f>
        <v>5225</v>
      </c>
      <c r="K21" s="21">
        <f>K14</f>
        <v>0.95</v>
      </c>
      <c r="L21" s="19">
        <v>0</v>
      </c>
      <c r="M21" s="19">
        <v>0</v>
      </c>
      <c r="N21" s="19">
        <f>SUM(J21,L21:M21)</f>
        <v>5225</v>
      </c>
      <c r="O21" s="19">
        <v>0</v>
      </c>
      <c r="P21" s="19">
        <f>SUM(N21:O21)*$C$6</f>
        <v>5225</v>
      </c>
      <c r="Q21" s="22" t="s">
        <v>26</v>
      </c>
      <c r="R21" s="22" t="s">
        <v>26</v>
      </c>
      <c r="S21" s="19">
        <f>(G21*K21-D21)*$C$6-S16</f>
        <v>475</v>
      </c>
      <c r="T21" s="22" t="s">
        <v>26</v>
      </c>
      <c r="U21" s="22" t="s">
        <v>26</v>
      </c>
      <c r="V21" s="15" t="s">
        <v>26</v>
      </c>
    </row>
    <row r="22" spans="2:27" s="2" customFormat="1" x14ac:dyDescent="0.3">
      <c r="B22" s="31" t="s">
        <v>17</v>
      </c>
      <c r="C22" s="12">
        <v>13000</v>
      </c>
      <c r="D22" s="12">
        <f>D$20-E22*K22*F22</f>
        <v>6175</v>
      </c>
      <c r="E22" s="12">
        <v>0</v>
      </c>
      <c r="F22" s="13">
        <f t="shared" si="3"/>
        <v>0.5</v>
      </c>
      <c r="G22" s="12">
        <f>C22*F22</f>
        <v>6500</v>
      </c>
      <c r="H22" s="12">
        <f>G22*-$C$4</f>
        <v>-325</v>
      </c>
      <c r="I22" s="12">
        <f t="shared" ref="I22:I25" si="5">G22*-$C$5</f>
        <v>0</v>
      </c>
      <c r="J22" s="12">
        <f t="shared" si="0"/>
        <v>6175</v>
      </c>
      <c r="K22" s="14">
        <f>K20</f>
        <v>0.95</v>
      </c>
      <c r="L22" s="12">
        <v>0</v>
      </c>
      <c r="M22" s="12">
        <v>0</v>
      </c>
      <c r="N22" s="12">
        <f t="shared" si="1"/>
        <v>6175</v>
      </c>
      <c r="O22" s="12">
        <v>0</v>
      </c>
      <c r="P22" s="12">
        <f>SUM(N22:O22)*$C$6</f>
        <v>6175</v>
      </c>
      <c r="Q22" s="15">
        <f>(D69-T71)*C7</f>
        <v>6270</v>
      </c>
      <c r="R22" s="12">
        <f>Q22-P22</f>
        <v>95</v>
      </c>
      <c r="S22" s="12">
        <f>(G22*K22-D22)*$C$6</f>
        <v>0</v>
      </c>
      <c r="T22" s="15">
        <f>S18*$C$8</f>
        <v>0</v>
      </c>
      <c r="U22" s="15">
        <f>R22+S22+T22</f>
        <v>95</v>
      </c>
      <c r="V22" s="16" t="s">
        <v>26</v>
      </c>
    </row>
    <row r="23" spans="2:27" s="1" customFormat="1" x14ac:dyDescent="0.3">
      <c r="B23" s="1" t="s">
        <v>20</v>
      </c>
      <c r="C23" s="23"/>
      <c r="D23" s="23" t="s">
        <v>26</v>
      </c>
      <c r="E23" s="23" t="s">
        <v>26</v>
      </c>
      <c r="F23" s="24" t="s">
        <v>26</v>
      </c>
      <c r="G23" s="23" t="s">
        <v>26</v>
      </c>
      <c r="H23" s="23" t="s">
        <v>26</v>
      </c>
      <c r="I23" s="23" t="s">
        <v>26</v>
      </c>
      <c r="J23" s="23" t="s">
        <v>26</v>
      </c>
      <c r="K23" s="25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  <c r="R23" s="23" t="s">
        <v>26</v>
      </c>
      <c r="S23" s="23" t="s">
        <v>26</v>
      </c>
      <c r="T23" s="23" t="s">
        <v>26</v>
      </c>
      <c r="U23" s="23">
        <f>U22+S21</f>
        <v>570</v>
      </c>
      <c r="V23" s="23">
        <f>P22+U23</f>
        <v>6745</v>
      </c>
      <c r="X23" s="145"/>
    </row>
    <row r="24" spans="2:27" s="2" customFormat="1" x14ac:dyDescent="0.3">
      <c r="B24" s="18" t="s">
        <v>51</v>
      </c>
      <c r="C24" s="19"/>
      <c r="D24" s="19">
        <f>D$14-E24*F24*K24</f>
        <v>4750</v>
      </c>
      <c r="E24" s="19">
        <v>0</v>
      </c>
      <c r="F24" s="20">
        <f>$C$3</f>
        <v>0.5</v>
      </c>
      <c r="G24" s="19">
        <f>C24*F24</f>
        <v>0</v>
      </c>
      <c r="H24" s="19">
        <f>G24*-$C$4</f>
        <v>0</v>
      </c>
      <c r="I24" s="19">
        <f>G24*-$C$5</f>
        <v>0</v>
      </c>
      <c r="J24" s="19">
        <f>SUM(G24:I24)</f>
        <v>0</v>
      </c>
      <c r="K24" s="21">
        <f>K14</f>
        <v>0.95</v>
      </c>
      <c r="L24" s="19">
        <v>0</v>
      </c>
      <c r="M24" s="19">
        <v>0</v>
      </c>
      <c r="N24" s="19">
        <f>SUM(J24,L24:M24)</f>
        <v>0</v>
      </c>
      <c r="O24" s="19">
        <v>0</v>
      </c>
      <c r="P24" s="19">
        <f>SUM(N24:O24)*$C$6</f>
        <v>0</v>
      </c>
      <c r="Q24" s="22" t="s">
        <v>26</v>
      </c>
      <c r="R24" s="22" t="s">
        <v>26</v>
      </c>
      <c r="S24" s="19">
        <f>(G24*K24-D24)*$C$6-S18</f>
        <v>-5225</v>
      </c>
      <c r="T24" s="22" t="s">
        <v>26</v>
      </c>
      <c r="U24" s="22" t="s">
        <v>26</v>
      </c>
      <c r="V24" s="15" t="s">
        <v>26</v>
      </c>
    </row>
    <row r="25" spans="2:27" s="2" customFormat="1" x14ac:dyDescent="0.3">
      <c r="B25" s="11" t="s">
        <v>18</v>
      </c>
      <c r="C25" s="12"/>
      <c r="D25" s="12">
        <f>D$20-E25*F25*K25</f>
        <v>6175</v>
      </c>
      <c r="E25" s="12">
        <v>0</v>
      </c>
      <c r="F25" s="13">
        <f t="shared" si="3"/>
        <v>0.5</v>
      </c>
      <c r="G25" s="12">
        <f>C25*F25</f>
        <v>0</v>
      </c>
      <c r="H25" s="12">
        <f t="shared" ref="H25" si="6">G25*-$C$4</f>
        <v>0</v>
      </c>
      <c r="I25" s="12">
        <f t="shared" si="5"/>
        <v>0</v>
      </c>
      <c r="J25" s="12">
        <f t="shared" si="0"/>
        <v>0</v>
      </c>
      <c r="K25" s="14">
        <f>K20</f>
        <v>0.95</v>
      </c>
      <c r="L25" s="12">
        <v>0</v>
      </c>
      <c r="M25" s="12">
        <v>0</v>
      </c>
      <c r="N25" s="12">
        <f t="shared" si="1"/>
        <v>0</v>
      </c>
      <c r="O25" s="12">
        <v>0</v>
      </c>
      <c r="P25" s="12">
        <f>SUM(N25:O25)*$C$6</f>
        <v>0</v>
      </c>
      <c r="Q25" s="15">
        <f>Q22</f>
        <v>6270</v>
      </c>
      <c r="R25" s="15">
        <f>Q25-P25</f>
        <v>6270</v>
      </c>
      <c r="S25" s="12">
        <f>(G25*K25-D25)*$C$6</f>
        <v>-6175</v>
      </c>
      <c r="T25" s="15">
        <f>T22</f>
        <v>0</v>
      </c>
      <c r="U25" s="15">
        <f t="shared" ref="U25" si="7">R25+S25+T25</f>
        <v>95</v>
      </c>
      <c r="V25" s="15" t="s">
        <v>26</v>
      </c>
    </row>
    <row r="26" spans="2:27" s="1" customFormat="1" x14ac:dyDescent="0.3">
      <c r="B26" s="1" t="s">
        <v>21</v>
      </c>
      <c r="C26" s="23"/>
      <c r="D26" s="23" t="s">
        <v>26</v>
      </c>
      <c r="E26" s="23" t="s">
        <v>26</v>
      </c>
      <c r="F26" s="24" t="s">
        <v>26</v>
      </c>
      <c r="G26" s="23" t="s">
        <v>26</v>
      </c>
      <c r="H26" s="23" t="s">
        <v>26</v>
      </c>
      <c r="I26" s="23" t="s">
        <v>26</v>
      </c>
      <c r="J26" s="23" t="s">
        <v>26</v>
      </c>
      <c r="K26" s="25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  <c r="R26" s="23" t="s">
        <v>26</v>
      </c>
      <c r="S26" s="23" t="s">
        <v>26</v>
      </c>
      <c r="T26" s="23" t="s">
        <v>26</v>
      </c>
      <c r="U26" s="23">
        <f>U25+S24</f>
        <v>-5130</v>
      </c>
      <c r="V26" s="23">
        <f>P25+U26</f>
        <v>-5130</v>
      </c>
    </row>
    <row r="27" spans="2:27" s="2" customFormat="1" x14ac:dyDescent="0.3">
      <c r="B27" s="18" t="s">
        <v>52</v>
      </c>
      <c r="C27" s="19"/>
      <c r="D27" s="19">
        <f>D$20-E27*F27*K27</f>
        <v>6175</v>
      </c>
      <c r="E27" s="19">
        <v>0</v>
      </c>
      <c r="F27" s="20">
        <f>$C$3</f>
        <v>0.5</v>
      </c>
      <c r="G27" s="19">
        <f>C27*F27</f>
        <v>0</v>
      </c>
      <c r="H27" s="19">
        <f>G27*-$C$4</f>
        <v>0</v>
      </c>
      <c r="I27" s="19">
        <f>G27*-$C$5</f>
        <v>0</v>
      </c>
      <c r="J27" s="19">
        <f>SUM(G27:I27)</f>
        <v>0</v>
      </c>
      <c r="K27" s="21">
        <f>K18</f>
        <v>0.95</v>
      </c>
      <c r="L27" s="19">
        <v>0</v>
      </c>
      <c r="M27" s="19">
        <v>0</v>
      </c>
      <c r="N27" s="19">
        <f>SUM(J27,L27:M27)</f>
        <v>0</v>
      </c>
      <c r="O27" s="19">
        <v>0</v>
      </c>
      <c r="P27" s="19">
        <f>SUM(N27:O27)*$C$6</f>
        <v>0</v>
      </c>
      <c r="Q27" s="22" t="s">
        <v>26</v>
      </c>
      <c r="R27" s="22" t="s">
        <v>26</v>
      </c>
      <c r="S27" s="19">
        <f>(G27*K27-D27)*$C$6-S22</f>
        <v>-6175</v>
      </c>
      <c r="T27" s="22" t="s">
        <v>26</v>
      </c>
      <c r="U27" s="22" t="s">
        <v>26</v>
      </c>
      <c r="V27" s="15" t="s">
        <v>26</v>
      </c>
    </row>
    <row r="28" spans="2:27" s="2" customFormat="1" x14ac:dyDescent="0.3">
      <c r="B28" s="11" t="s">
        <v>40</v>
      </c>
      <c r="C28" s="12"/>
      <c r="D28" s="12">
        <f>D$20-E28*F28*K28</f>
        <v>6175</v>
      </c>
      <c r="E28" s="12">
        <v>0</v>
      </c>
      <c r="F28" s="13">
        <f t="shared" ref="F28:F32" si="8">$C$3</f>
        <v>0.5</v>
      </c>
      <c r="G28" s="12">
        <f>C28*F28</f>
        <v>0</v>
      </c>
      <c r="H28" s="12">
        <f t="shared" ref="H28" si="9">G28*-$C$4</f>
        <v>0</v>
      </c>
      <c r="I28" s="12">
        <f t="shared" ref="I28" si="10">G28*-$C$5</f>
        <v>0</v>
      </c>
      <c r="J28" s="12">
        <f t="shared" ref="J28" si="11">SUM(G28:I28)</f>
        <v>0</v>
      </c>
      <c r="K28" s="14">
        <f>K20</f>
        <v>0.95</v>
      </c>
      <c r="L28" s="12">
        <v>0</v>
      </c>
      <c r="M28" s="12">
        <v>0</v>
      </c>
      <c r="N28" s="12">
        <f t="shared" ref="N28" si="12">SUM(J28,L28:M28)</f>
        <v>0</v>
      </c>
      <c r="O28" s="12">
        <v>0</v>
      </c>
      <c r="P28" s="12">
        <f>SUM(N28:O28)*$C$6</f>
        <v>0</v>
      </c>
      <c r="Q28" s="15">
        <f>Q25</f>
        <v>6270</v>
      </c>
      <c r="R28" s="15">
        <f>Q28-P28</f>
        <v>6270</v>
      </c>
      <c r="S28" s="12">
        <f>(G28*K28-D28)*$C$6</f>
        <v>-6175</v>
      </c>
      <c r="T28" s="15">
        <f>T22</f>
        <v>0</v>
      </c>
      <c r="U28" s="15">
        <f>R28+S28+T28</f>
        <v>95</v>
      </c>
      <c r="V28" s="15" t="s">
        <v>26</v>
      </c>
    </row>
    <row r="29" spans="2:27" s="1" customFormat="1" ht="15" thickBot="1" x14ac:dyDescent="0.35">
      <c r="B29" s="1" t="s">
        <v>41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>
        <f>U28+S27</f>
        <v>-6080</v>
      </c>
      <c r="V29" s="23">
        <f>P28+U29</f>
        <v>-6080</v>
      </c>
    </row>
    <row r="30" spans="2:27" s="2" customFormat="1" x14ac:dyDescent="0.3">
      <c r="B30" s="26" t="s">
        <v>50</v>
      </c>
      <c r="C30" s="27">
        <f>C28+$C$9</f>
        <v>2000</v>
      </c>
      <c r="D30" s="28" t="e">
        <f>C30*K30*F30</f>
        <v>#DIV/0!</v>
      </c>
      <c r="E30" s="27">
        <v>0</v>
      </c>
      <c r="F30" s="29">
        <f>$C$3</f>
        <v>0.5</v>
      </c>
      <c r="G30" s="27">
        <f>C30*F30</f>
        <v>1000</v>
      </c>
      <c r="H30" s="27">
        <f>G30*-$C$4</f>
        <v>-50</v>
      </c>
      <c r="I30" s="27">
        <f>G30*-$C$5</f>
        <v>0</v>
      </c>
      <c r="J30" s="27">
        <f>SUM(G30:I30)</f>
        <v>950</v>
      </c>
      <c r="K30" s="30" t="e">
        <f>K79</f>
        <v>#DIV/0!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8" t="s">
        <v>26</v>
      </c>
      <c r="R30" s="28" t="s">
        <v>26</v>
      </c>
      <c r="S30" s="28" t="s">
        <v>26</v>
      </c>
      <c r="T30" s="28" t="s">
        <v>26</v>
      </c>
      <c r="U30" s="28" t="s">
        <v>26</v>
      </c>
      <c r="V30" s="28" t="s">
        <v>26</v>
      </c>
    </row>
    <row r="31" spans="2:27" s="2" customFormat="1" x14ac:dyDescent="0.3">
      <c r="B31" s="18" t="s">
        <v>53</v>
      </c>
      <c r="C31" s="19"/>
      <c r="D31" s="19">
        <f>D$20-E31*F31*K31</f>
        <v>6175</v>
      </c>
      <c r="E31" s="19">
        <v>0</v>
      </c>
      <c r="F31" s="20">
        <f>$C$3</f>
        <v>0.5</v>
      </c>
      <c r="G31" s="19">
        <f>C31*F31</f>
        <v>0</v>
      </c>
      <c r="H31" s="19">
        <f>G31*-$C$4</f>
        <v>0</v>
      </c>
      <c r="I31" s="19">
        <f>G31*-$C$5</f>
        <v>0</v>
      </c>
      <c r="J31" s="19">
        <f t="shared" ref="J31" si="13">SUM(G31:I31)</f>
        <v>0</v>
      </c>
      <c r="K31" s="21">
        <f>K20</f>
        <v>0.95</v>
      </c>
      <c r="L31" s="19">
        <v>0</v>
      </c>
      <c r="M31" s="19">
        <v>0</v>
      </c>
      <c r="N31" s="19">
        <f>SUM(J31,L31:M31)</f>
        <v>0</v>
      </c>
      <c r="O31" s="19">
        <v>0</v>
      </c>
      <c r="P31" s="19">
        <f>SUM(N31:O31)*$C$6</f>
        <v>0</v>
      </c>
      <c r="Q31" s="22" t="s">
        <v>26</v>
      </c>
      <c r="R31" s="22" t="s">
        <v>26</v>
      </c>
      <c r="S31" s="19">
        <f>(G31*K31-D31)*$C$6-S25</f>
        <v>0</v>
      </c>
      <c r="T31" s="22" t="s">
        <v>26</v>
      </c>
      <c r="U31" s="22" t="s">
        <v>26</v>
      </c>
      <c r="V31" s="15" t="s">
        <v>26</v>
      </c>
    </row>
    <row r="32" spans="2:27" s="2" customFormat="1" x14ac:dyDescent="0.3">
      <c r="B32" s="11" t="s">
        <v>42</v>
      </c>
      <c r="C32" s="12"/>
      <c r="D32" s="12" t="e">
        <f>D$30-E32*F32*K32</f>
        <v>#DIV/0!</v>
      </c>
      <c r="E32" s="12">
        <v>0</v>
      </c>
      <c r="F32" s="13">
        <f t="shared" si="8"/>
        <v>0.5</v>
      </c>
      <c r="G32" s="12">
        <f>C32*F32</f>
        <v>0</v>
      </c>
      <c r="H32" s="12">
        <f t="shared" ref="H32" si="14">G32*-$C$4</f>
        <v>0</v>
      </c>
      <c r="I32" s="12">
        <f t="shared" ref="I32" si="15">G32*-$C$5</f>
        <v>0</v>
      </c>
      <c r="J32" s="12">
        <f>SUM(G32:I32)</f>
        <v>0</v>
      </c>
      <c r="K32" s="14">
        <f>K20</f>
        <v>0.95</v>
      </c>
      <c r="L32" s="12">
        <v>0</v>
      </c>
      <c r="M32" s="12">
        <v>0</v>
      </c>
      <c r="N32" s="12">
        <f t="shared" ref="N32" si="16">SUM(J32,L32:M32)</f>
        <v>0</v>
      </c>
      <c r="O32" s="12">
        <v>0</v>
      </c>
      <c r="P32" s="12">
        <f>SUM(N32:O32)*$C$6</f>
        <v>0</v>
      </c>
      <c r="Q32" s="15" t="e">
        <f>(D79-T81)*C7</f>
        <v>#DIV/0!</v>
      </c>
      <c r="R32" s="15" t="e">
        <f>Q32-P32</f>
        <v>#DIV/0!</v>
      </c>
      <c r="S32" s="12" t="e">
        <f>(G32*K32-D32)*$C$6</f>
        <v>#DIV/0!</v>
      </c>
      <c r="T32" s="15">
        <f>T28+S28*$C$8</f>
        <v>0</v>
      </c>
      <c r="U32" s="15" t="e">
        <f>R32+S32+T32</f>
        <v>#DIV/0!</v>
      </c>
      <c r="V32" s="15" t="s">
        <v>26</v>
      </c>
    </row>
    <row r="33" spans="2:22" s="1" customFormat="1" x14ac:dyDescent="0.3">
      <c r="B33" s="1" t="s">
        <v>43</v>
      </c>
      <c r="C33" s="23" t="s">
        <v>26</v>
      </c>
      <c r="D33" s="23" t="s">
        <v>26</v>
      </c>
      <c r="E33" s="23" t="s">
        <v>26</v>
      </c>
      <c r="F33" s="24" t="s">
        <v>26</v>
      </c>
      <c r="G33" s="23" t="s">
        <v>26</v>
      </c>
      <c r="H33" s="23" t="s">
        <v>26</v>
      </c>
      <c r="I33" s="23" t="s">
        <v>26</v>
      </c>
      <c r="J33" s="23" t="s">
        <v>26</v>
      </c>
      <c r="K33" s="25" t="s">
        <v>26</v>
      </c>
      <c r="L33" s="23" t="s">
        <v>26</v>
      </c>
      <c r="M33" s="23" t="s">
        <v>26</v>
      </c>
      <c r="N33" s="23" t="s">
        <v>26</v>
      </c>
      <c r="O33" s="23" t="s">
        <v>26</v>
      </c>
      <c r="P33" s="23" t="s">
        <v>26</v>
      </c>
      <c r="Q33" s="23" t="s">
        <v>26</v>
      </c>
      <c r="R33" s="23" t="s">
        <v>26</v>
      </c>
      <c r="S33" s="23" t="s">
        <v>26</v>
      </c>
      <c r="T33" s="23" t="s">
        <v>26</v>
      </c>
      <c r="U33" s="23" t="e">
        <f>U32+S31</f>
        <v>#DIV/0!</v>
      </c>
      <c r="V33" s="23" t="e">
        <f>P32+U33</f>
        <v>#DIV/0!</v>
      </c>
    </row>
    <row r="34" spans="2:22" s="1" customFormat="1" x14ac:dyDescent="0.3">
      <c r="C34" s="23"/>
      <c r="D34" s="23"/>
      <c r="E34" s="23"/>
      <c r="F34" s="24"/>
      <c r="G34" s="23"/>
      <c r="H34" s="23"/>
      <c r="I34" s="23"/>
      <c r="J34" s="23"/>
      <c r="K34" s="2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2" customFormat="1" x14ac:dyDescent="0.3">
      <c r="Q35" s="3"/>
      <c r="T35" s="3"/>
      <c r="U35" s="3"/>
      <c r="V35" s="3"/>
    </row>
    <row r="36" spans="2:22" s="33" customFormat="1" x14ac:dyDescent="0.3">
      <c r="Q36" s="34"/>
      <c r="T36" s="34"/>
      <c r="U36" s="34"/>
      <c r="V36" s="34"/>
    </row>
    <row r="37" spans="2:22" s="33" customFormat="1" x14ac:dyDescent="0.3">
      <c r="B37" s="32" t="s">
        <v>32</v>
      </c>
      <c r="Q37" s="34"/>
      <c r="T37" s="34"/>
      <c r="U37" s="34"/>
      <c r="V37" s="34"/>
    </row>
    <row r="38" spans="2:22" s="33" customFormat="1" ht="57.6" x14ac:dyDescent="0.3">
      <c r="B38" s="35"/>
      <c r="C38" s="36" t="s">
        <v>0</v>
      </c>
      <c r="D38" s="36" t="s">
        <v>39</v>
      </c>
      <c r="E38" s="36" t="s">
        <v>27</v>
      </c>
      <c r="F38" s="36" t="s">
        <v>3</v>
      </c>
      <c r="G38" s="36" t="s">
        <v>7</v>
      </c>
      <c r="H38" s="36" t="s">
        <v>4</v>
      </c>
      <c r="I38" s="36" t="s">
        <v>5</v>
      </c>
      <c r="J38" s="36" t="s">
        <v>6</v>
      </c>
      <c r="K38" s="36" t="s">
        <v>15</v>
      </c>
      <c r="L38" s="36" t="s">
        <v>1</v>
      </c>
      <c r="M38" s="36" t="s">
        <v>8</v>
      </c>
      <c r="N38" s="36" t="s">
        <v>13</v>
      </c>
      <c r="O38" s="36" t="s">
        <v>25</v>
      </c>
      <c r="P38" s="36" t="s">
        <v>9</v>
      </c>
      <c r="Q38" s="36" t="s">
        <v>2</v>
      </c>
      <c r="R38" s="36" t="s">
        <v>37</v>
      </c>
      <c r="S38" s="36" t="s">
        <v>28</v>
      </c>
      <c r="T38" s="36" t="s">
        <v>29</v>
      </c>
      <c r="U38" s="36" t="s">
        <v>38</v>
      </c>
      <c r="V38" s="36" t="s">
        <v>24</v>
      </c>
    </row>
    <row r="39" spans="2:22" s="33" customFormat="1" x14ac:dyDescent="0.3">
      <c r="B39" s="37" t="s">
        <v>46</v>
      </c>
      <c r="C39" s="38">
        <v>10000</v>
      </c>
      <c r="D39" s="39">
        <f>G39*K39</f>
        <v>4750</v>
      </c>
      <c r="E39" s="39" t="s">
        <v>26</v>
      </c>
      <c r="F39" s="40">
        <f>$C$3</f>
        <v>0.5</v>
      </c>
      <c r="G39" s="38">
        <f>C39*F39</f>
        <v>5000</v>
      </c>
      <c r="H39" s="39">
        <f>G39*-$D$4</f>
        <v>-250</v>
      </c>
      <c r="I39" s="39">
        <v>0</v>
      </c>
      <c r="J39" s="38">
        <f>SUM(G39:I39)</f>
        <v>4750</v>
      </c>
      <c r="K39" s="41">
        <f>K63</f>
        <v>0.95</v>
      </c>
      <c r="L39" s="39" t="s">
        <v>26</v>
      </c>
      <c r="M39" s="39" t="s">
        <v>26</v>
      </c>
      <c r="N39" s="39" t="s">
        <v>26</v>
      </c>
      <c r="O39" s="39" t="s">
        <v>26</v>
      </c>
      <c r="P39" s="39" t="s">
        <v>26</v>
      </c>
      <c r="Q39" s="39" t="s">
        <v>26</v>
      </c>
      <c r="R39" s="42" t="s">
        <v>26</v>
      </c>
      <c r="S39" s="42" t="s">
        <v>26</v>
      </c>
      <c r="T39" s="42" t="s">
        <v>26</v>
      </c>
      <c r="U39" s="42" t="s">
        <v>26</v>
      </c>
      <c r="V39" s="42" t="s">
        <v>26</v>
      </c>
    </row>
    <row r="40" spans="2:22" s="33" customFormat="1" x14ac:dyDescent="0.3">
      <c r="B40" s="43" t="s">
        <v>22</v>
      </c>
      <c r="C40" s="44">
        <v>10000</v>
      </c>
      <c r="D40" s="44">
        <f>D$39-E40*K40*F40</f>
        <v>4750</v>
      </c>
      <c r="E40" s="44">
        <v>0</v>
      </c>
      <c r="F40" s="45">
        <f>$C$3</f>
        <v>0.5</v>
      </c>
      <c r="G40" s="44">
        <f>C40*F40</f>
        <v>5000</v>
      </c>
      <c r="H40" s="44">
        <f>G40*-$D$4</f>
        <v>-250</v>
      </c>
      <c r="I40" s="44">
        <f>G40*-$C$5</f>
        <v>0</v>
      </c>
      <c r="J40" s="44">
        <f t="shared" ref="J40:J43" si="17">SUM(G40:I40)</f>
        <v>4750</v>
      </c>
      <c r="K40" s="46">
        <f>$K$14</f>
        <v>0.95</v>
      </c>
      <c r="L40" s="44">
        <v>0</v>
      </c>
      <c r="M40" s="44">
        <v>0</v>
      </c>
      <c r="N40" s="44">
        <f t="shared" ref="N40:N43" si="18">SUM(J40,L40:M40)</f>
        <v>4750</v>
      </c>
      <c r="O40" s="44">
        <v>0</v>
      </c>
      <c r="P40" s="44">
        <f>SUM(N40:O40)*$C$6</f>
        <v>4750</v>
      </c>
      <c r="Q40" s="108">
        <f>D63*D7</f>
        <v>3800</v>
      </c>
      <c r="R40" s="47">
        <f>Q40-P40</f>
        <v>-950</v>
      </c>
      <c r="S40" s="47">
        <f>(G40*K40-D40)*$C$6</f>
        <v>0</v>
      </c>
      <c r="T40" s="48">
        <v>0</v>
      </c>
      <c r="U40" s="48">
        <f>R40+S40+T40</f>
        <v>-950</v>
      </c>
      <c r="V40" s="49">
        <f>P40+U40</f>
        <v>3800</v>
      </c>
    </row>
    <row r="41" spans="2:22" s="33" customFormat="1" x14ac:dyDescent="0.3">
      <c r="B41" s="43" t="s">
        <v>23</v>
      </c>
      <c r="C41" s="44">
        <v>10000</v>
      </c>
      <c r="D41" s="44">
        <f>D$39-E41*F41*K41</f>
        <v>4750</v>
      </c>
      <c r="E41" s="44">
        <v>0</v>
      </c>
      <c r="F41" s="45">
        <f>$C$3</f>
        <v>0.5</v>
      </c>
      <c r="G41" s="44">
        <f>C41*F41</f>
        <v>5000</v>
      </c>
      <c r="H41" s="44">
        <f t="shared" ref="H41:H43" si="19">G41*-$D$4</f>
        <v>-250</v>
      </c>
      <c r="I41" s="44">
        <f>G41*-$C$5</f>
        <v>0</v>
      </c>
      <c r="J41" s="44">
        <f t="shared" si="17"/>
        <v>4750</v>
      </c>
      <c r="K41" s="46">
        <f>$K$14</f>
        <v>0.95</v>
      </c>
      <c r="L41" s="44">
        <v>0</v>
      </c>
      <c r="M41" s="44">
        <v>0</v>
      </c>
      <c r="N41" s="44">
        <f t="shared" si="18"/>
        <v>4750</v>
      </c>
      <c r="O41" s="44">
        <v>0</v>
      </c>
      <c r="P41" s="44">
        <f>SUM(N41:O41)*$C$6</f>
        <v>4750</v>
      </c>
      <c r="Q41" s="108">
        <f>$Q$40</f>
        <v>3800</v>
      </c>
      <c r="R41" s="47">
        <f>Q41-P41</f>
        <v>-950</v>
      </c>
      <c r="S41" s="47">
        <f>(G41*K41-D41)*$C$6</f>
        <v>0</v>
      </c>
      <c r="T41" s="48">
        <v>0</v>
      </c>
      <c r="U41" s="48">
        <f t="shared" ref="U41" si="20">R41+S41+T41</f>
        <v>-950</v>
      </c>
      <c r="V41" s="49">
        <f t="shared" ref="V41" si="21">P41+U41</f>
        <v>3800</v>
      </c>
    </row>
    <row r="42" spans="2:22" s="33" customFormat="1" x14ac:dyDescent="0.3">
      <c r="B42" s="50" t="s">
        <v>47</v>
      </c>
      <c r="C42" s="51">
        <v>11000</v>
      </c>
      <c r="D42" s="51">
        <f>D$39-E42*F42*K42</f>
        <v>4750</v>
      </c>
      <c r="E42" s="51">
        <v>0</v>
      </c>
      <c r="F42" s="52">
        <f t="shared" ref="F42:F50" si="22">$C$3</f>
        <v>0.5</v>
      </c>
      <c r="G42" s="51">
        <f>C42*F42</f>
        <v>5500</v>
      </c>
      <c r="H42" s="51">
        <f>G42*-$D$4</f>
        <v>-275</v>
      </c>
      <c r="I42" s="51">
        <f t="shared" ref="I42" si="23">G42*-$C$5</f>
        <v>0</v>
      </c>
      <c r="J42" s="51">
        <f>SUM(G42:I42)</f>
        <v>5225</v>
      </c>
      <c r="K42" s="53">
        <f>$K$14</f>
        <v>0.95</v>
      </c>
      <c r="L42" s="51">
        <v>0</v>
      </c>
      <c r="M42" s="51">
        <v>0</v>
      </c>
      <c r="N42" s="51">
        <f>SUM(J42,L42:M42)</f>
        <v>5225</v>
      </c>
      <c r="O42" s="51">
        <v>0</v>
      </c>
      <c r="P42" s="51">
        <f>SUM(N42:O42)*$C$6</f>
        <v>5225</v>
      </c>
      <c r="Q42" s="109" t="s">
        <v>26</v>
      </c>
      <c r="R42" s="54" t="s">
        <v>26</v>
      </c>
      <c r="S42" s="55">
        <f>(G42*K42-D42)*$C$6-S40</f>
        <v>475</v>
      </c>
      <c r="T42" s="54" t="s">
        <v>26</v>
      </c>
      <c r="U42" s="54" t="s">
        <v>26</v>
      </c>
      <c r="V42" s="49" t="s">
        <v>26</v>
      </c>
    </row>
    <row r="43" spans="2:22" s="33" customFormat="1" x14ac:dyDescent="0.3">
      <c r="B43" s="43" t="s">
        <v>16</v>
      </c>
      <c r="C43" s="44">
        <v>11000</v>
      </c>
      <c r="D43" s="44">
        <f>D$39-E43*F43*K43</f>
        <v>4750</v>
      </c>
      <c r="E43" s="44">
        <v>0</v>
      </c>
      <c r="F43" s="45">
        <f>$C$3</f>
        <v>0.5</v>
      </c>
      <c r="G43" s="44">
        <f>C43*F43</f>
        <v>5500</v>
      </c>
      <c r="H43" s="44">
        <f t="shared" si="19"/>
        <v>-275</v>
      </c>
      <c r="I43" s="44">
        <f>G43*-$C$5</f>
        <v>0</v>
      </c>
      <c r="J43" s="44">
        <f t="shared" si="17"/>
        <v>5225</v>
      </c>
      <c r="K43" s="46">
        <f>$K$14</f>
        <v>0.95</v>
      </c>
      <c r="L43" s="44">
        <v>0</v>
      </c>
      <c r="M43" s="44">
        <v>0</v>
      </c>
      <c r="N43" s="44">
        <f t="shared" si="18"/>
        <v>5225</v>
      </c>
      <c r="O43" s="44">
        <v>0</v>
      </c>
      <c r="P43" s="44">
        <f>SUM(N43:O43)*$C$6</f>
        <v>5225</v>
      </c>
      <c r="Q43" s="108">
        <f>$Q$40</f>
        <v>3800</v>
      </c>
      <c r="R43" s="47">
        <f>Q43-P43</f>
        <v>-1425</v>
      </c>
      <c r="S43" s="47">
        <f>(G43*K43-D43)*$C$6</f>
        <v>475</v>
      </c>
      <c r="T43" s="48">
        <v>0</v>
      </c>
      <c r="U43" s="48">
        <f>R43+S43+T43</f>
        <v>-950</v>
      </c>
      <c r="V43" s="49" t="s">
        <v>26</v>
      </c>
    </row>
    <row r="44" spans="2:22" s="33" customFormat="1" ht="15" thickBot="1" x14ac:dyDescent="0.35">
      <c r="B44" s="32" t="s">
        <v>19</v>
      </c>
      <c r="C44" s="56" t="s">
        <v>26</v>
      </c>
      <c r="D44" s="56" t="s">
        <v>26</v>
      </c>
      <c r="E44" s="56" t="s">
        <v>26</v>
      </c>
      <c r="F44" s="57" t="s">
        <v>26</v>
      </c>
      <c r="G44" s="56" t="s">
        <v>26</v>
      </c>
      <c r="H44" s="56" t="s">
        <v>26</v>
      </c>
      <c r="I44" s="56" t="s">
        <v>26</v>
      </c>
      <c r="J44" s="56" t="s">
        <v>26</v>
      </c>
      <c r="K44" s="58" t="s">
        <v>26</v>
      </c>
      <c r="L44" s="56" t="s">
        <v>26</v>
      </c>
      <c r="M44" s="56" t="s">
        <v>26</v>
      </c>
      <c r="N44" s="56" t="s">
        <v>26</v>
      </c>
      <c r="O44" s="56" t="s">
        <v>26</v>
      </c>
      <c r="P44" s="56" t="s">
        <v>26</v>
      </c>
      <c r="Q44" s="56" t="s">
        <v>26</v>
      </c>
      <c r="R44" s="59" t="s">
        <v>26</v>
      </c>
      <c r="S44" s="59" t="s">
        <v>26</v>
      </c>
      <c r="T44" s="59" t="s">
        <v>26</v>
      </c>
      <c r="U44" s="59">
        <f>U43+S42</f>
        <v>-475</v>
      </c>
      <c r="V44" s="59">
        <f>P43+U44</f>
        <v>4750</v>
      </c>
    </row>
    <row r="45" spans="2:22" s="33" customFormat="1" x14ac:dyDescent="0.3">
      <c r="B45" s="60" t="s">
        <v>48</v>
      </c>
      <c r="C45" s="61">
        <f>C43+$D$9</f>
        <v>9000</v>
      </c>
      <c r="D45" s="62">
        <f>C45*K45*F45</f>
        <v>4275</v>
      </c>
      <c r="E45" s="61">
        <v>0</v>
      </c>
      <c r="F45" s="63">
        <f>$C$3</f>
        <v>0.5</v>
      </c>
      <c r="G45" s="61">
        <f>C45*F45</f>
        <v>4500</v>
      </c>
      <c r="H45" s="61">
        <f t="shared" ref="H45:H47" si="24">G45*-$D$4</f>
        <v>-225</v>
      </c>
      <c r="I45" s="61">
        <f>G45*-$C$5</f>
        <v>0</v>
      </c>
      <c r="J45" s="61">
        <f>SUM(G45:I45)</f>
        <v>4275</v>
      </c>
      <c r="K45" s="64">
        <f>K69</f>
        <v>0.95</v>
      </c>
      <c r="L45" s="62" t="s">
        <v>26</v>
      </c>
      <c r="M45" s="62" t="s">
        <v>26</v>
      </c>
      <c r="N45" s="62" t="s">
        <v>26</v>
      </c>
      <c r="O45" s="62" t="s">
        <v>26</v>
      </c>
      <c r="P45" s="62" t="s">
        <v>26</v>
      </c>
      <c r="Q45" s="62" t="s">
        <v>26</v>
      </c>
      <c r="R45" s="62" t="s">
        <v>26</v>
      </c>
      <c r="S45" s="62" t="s">
        <v>26</v>
      </c>
      <c r="T45" s="62" t="s">
        <v>26</v>
      </c>
      <c r="U45" s="62" t="s">
        <v>26</v>
      </c>
      <c r="V45" s="62" t="s">
        <v>26</v>
      </c>
    </row>
    <row r="46" spans="2:22" s="33" customFormat="1" x14ac:dyDescent="0.3">
      <c r="B46" s="50" t="s">
        <v>49</v>
      </c>
      <c r="C46" s="51">
        <v>11000</v>
      </c>
      <c r="D46" s="51">
        <f>D$39-E46*K46*F46</f>
        <v>4750</v>
      </c>
      <c r="E46" s="51">
        <v>0</v>
      </c>
      <c r="F46" s="52">
        <f t="shared" si="22"/>
        <v>0.5</v>
      </c>
      <c r="G46" s="51">
        <f>C46*F46</f>
        <v>5500</v>
      </c>
      <c r="H46" s="51">
        <f>G46*-$D$4</f>
        <v>-275</v>
      </c>
      <c r="I46" s="51">
        <f>G46*-$C$5</f>
        <v>0</v>
      </c>
      <c r="J46" s="51">
        <f>SUM(G46:I46)</f>
        <v>5225</v>
      </c>
      <c r="K46" s="53">
        <f>K39</f>
        <v>0.95</v>
      </c>
      <c r="L46" s="51">
        <v>0</v>
      </c>
      <c r="M46" s="51">
        <v>0</v>
      </c>
      <c r="N46" s="51">
        <f>SUM(J46,L46:M46)</f>
        <v>5225</v>
      </c>
      <c r="O46" s="51">
        <v>0</v>
      </c>
      <c r="P46" s="51">
        <f>SUM(N46:O46)*$C$6</f>
        <v>5225</v>
      </c>
      <c r="Q46" s="109" t="s">
        <v>26</v>
      </c>
      <c r="R46" s="54" t="s">
        <v>26</v>
      </c>
      <c r="S46" s="55">
        <f>(G46*K46-D46)*$C$6-S41</f>
        <v>475</v>
      </c>
      <c r="T46" s="54" t="s">
        <v>26</v>
      </c>
      <c r="U46" s="54" t="s">
        <v>26</v>
      </c>
      <c r="V46" s="48" t="s">
        <v>26</v>
      </c>
    </row>
    <row r="47" spans="2:22" s="33" customFormat="1" x14ac:dyDescent="0.3">
      <c r="B47" s="65" t="s">
        <v>17</v>
      </c>
      <c r="C47" s="47">
        <v>9000</v>
      </c>
      <c r="D47" s="47">
        <f>D$45-E47*K47*F47</f>
        <v>4275</v>
      </c>
      <c r="E47" s="47">
        <v>0</v>
      </c>
      <c r="F47" s="66">
        <f t="shared" si="22"/>
        <v>0.5</v>
      </c>
      <c r="G47" s="47">
        <f>C47*F47</f>
        <v>4500</v>
      </c>
      <c r="H47" s="47">
        <f t="shared" si="24"/>
        <v>-225</v>
      </c>
      <c r="I47" s="47">
        <f t="shared" ref="I47" si="25">G47*-$C$5</f>
        <v>0</v>
      </c>
      <c r="J47" s="47">
        <f t="shared" ref="J47" si="26">SUM(G47:I47)</f>
        <v>4275</v>
      </c>
      <c r="K47" s="67">
        <f>K45</f>
        <v>0.95</v>
      </c>
      <c r="L47" s="47">
        <v>0</v>
      </c>
      <c r="M47" s="47">
        <v>0</v>
      </c>
      <c r="N47" s="47">
        <f t="shared" ref="N47" si="27">SUM(J47,L47:M47)</f>
        <v>4275</v>
      </c>
      <c r="O47" s="47">
        <v>0</v>
      </c>
      <c r="P47" s="47">
        <f>SUM(N47:O47)*$C$6</f>
        <v>4275</v>
      </c>
      <c r="Q47" s="48">
        <f>(D69-T71)*D7</f>
        <v>4180</v>
      </c>
      <c r="R47" s="47">
        <f>Q47-P47</f>
        <v>-95</v>
      </c>
      <c r="S47" s="47">
        <f>(G47*K47-D47)*$C$6</f>
        <v>0</v>
      </c>
      <c r="T47" s="48">
        <f>S43*$D$8</f>
        <v>0</v>
      </c>
      <c r="U47" s="48">
        <f>R47+S47+T47</f>
        <v>-95</v>
      </c>
      <c r="V47" s="49" t="s">
        <v>26</v>
      </c>
    </row>
    <row r="48" spans="2:22" s="33" customFormat="1" x14ac:dyDescent="0.3">
      <c r="B48" s="32" t="s">
        <v>20</v>
      </c>
      <c r="C48" s="56"/>
      <c r="D48" s="56" t="s">
        <v>26</v>
      </c>
      <c r="E48" s="56" t="s">
        <v>26</v>
      </c>
      <c r="F48" s="57" t="s">
        <v>26</v>
      </c>
      <c r="G48" s="56" t="s">
        <v>26</v>
      </c>
      <c r="H48" s="56" t="s">
        <v>26</v>
      </c>
      <c r="I48" s="56" t="s">
        <v>26</v>
      </c>
      <c r="J48" s="56" t="s">
        <v>26</v>
      </c>
      <c r="K48" s="58" t="s">
        <v>26</v>
      </c>
      <c r="L48" s="56" t="s">
        <v>26</v>
      </c>
      <c r="M48" s="56" t="s">
        <v>26</v>
      </c>
      <c r="N48" s="56" t="s">
        <v>26</v>
      </c>
      <c r="O48" s="56" t="s">
        <v>26</v>
      </c>
      <c r="P48" s="56" t="s">
        <v>26</v>
      </c>
      <c r="Q48" s="56" t="s">
        <v>26</v>
      </c>
      <c r="R48" s="59" t="s">
        <v>26</v>
      </c>
      <c r="S48" s="59" t="s">
        <v>26</v>
      </c>
      <c r="T48" s="59" t="s">
        <v>26</v>
      </c>
      <c r="U48" s="59">
        <f>U47+S46</f>
        <v>380</v>
      </c>
      <c r="V48" s="59">
        <f>P47+U48</f>
        <v>4655</v>
      </c>
    </row>
    <row r="49" spans="2:25" s="33" customFormat="1" x14ac:dyDescent="0.3">
      <c r="B49" s="50" t="s">
        <v>51</v>
      </c>
      <c r="C49" s="51"/>
      <c r="D49" s="51">
        <f>D$39-E49*F49*K49</f>
        <v>4750</v>
      </c>
      <c r="E49" s="51">
        <v>0</v>
      </c>
      <c r="F49" s="52">
        <f>$C$3</f>
        <v>0.5</v>
      </c>
      <c r="G49" s="51">
        <f>C49*F49</f>
        <v>0</v>
      </c>
      <c r="H49" s="51">
        <f>G49*-$D$4</f>
        <v>0</v>
      </c>
      <c r="I49" s="51">
        <f>G49*-$C$5</f>
        <v>0</v>
      </c>
      <c r="J49" s="51">
        <f>SUM(G49:I49)</f>
        <v>0</v>
      </c>
      <c r="K49" s="53">
        <f>K39</f>
        <v>0.95</v>
      </c>
      <c r="L49" s="51">
        <v>0</v>
      </c>
      <c r="M49" s="51">
        <v>0</v>
      </c>
      <c r="N49" s="51">
        <f>SUM(J49,L49:M49)</f>
        <v>0</v>
      </c>
      <c r="O49" s="51">
        <v>0</v>
      </c>
      <c r="P49" s="51">
        <f>SUM(N49:O49)*$C$6</f>
        <v>0</v>
      </c>
      <c r="Q49" s="109" t="s">
        <v>26</v>
      </c>
      <c r="R49" s="54" t="s">
        <v>26</v>
      </c>
      <c r="S49" s="55">
        <f>(G49*K49-D49)*$C$6-S43</f>
        <v>-5225</v>
      </c>
      <c r="T49" s="54" t="s">
        <v>26</v>
      </c>
      <c r="U49" s="54" t="s">
        <v>26</v>
      </c>
      <c r="V49" s="48" t="s">
        <v>26</v>
      </c>
    </row>
    <row r="50" spans="2:25" s="33" customFormat="1" x14ac:dyDescent="0.3">
      <c r="B50" s="43" t="s">
        <v>18</v>
      </c>
      <c r="C50" s="44"/>
      <c r="D50" s="47">
        <f>D$45-E50*F50*K50</f>
        <v>4275</v>
      </c>
      <c r="E50" s="44">
        <v>0</v>
      </c>
      <c r="F50" s="45">
        <f t="shared" si="22"/>
        <v>0.5</v>
      </c>
      <c r="G50" s="44">
        <f>C50*F50</f>
        <v>0</v>
      </c>
      <c r="H50" s="44">
        <f t="shared" ref="H50" si="28">G50*-$D$4</f>
        <v>0</v>
      </c>
      <c r="I50" s="44">
        <f t="shared" ref="I50" si="29">G50*-$C$5</f>
        <v>0</v>
      </c>
      <c r="J50" s="44">
        <f t="shared" ref="J50" si="30">SUM(G50:I50)</f>
        <v>0</v>
      </c>
      <c r="K50" s="46">
        <f>K45</f>
        <v>0.95</v>
      </c>
      <c r="L50" s="44">
        <v>0</v>
      </c>
      <c r="M50" s="44">
        <v>0</v>
      </c>
      <c r="N50" s="44">
        <f t="shared" ref="N50" si="31">SUM(J50,L50:M50)</f>
        <v>0</v>
      </c>
      <c r="O50" s="44">
        <v>0</v>
      </c>
      <c r="P50" s="44">
        <f>SUM(N50:O50)*$C$6</f>
        <v>0</v>
      </c>
      <c r="Q50" s="108">
        <f>Q47</f>
        <v>4180</v>
      </c>
      <c r="R50" s="48">
        <f>Q50-P50</f>
        <v>4180</v>
      </c>
      <c r="S50" s="47">
        <f>(G50*K50-D50)*$C$6</f>
        <v>-4275</v>
      </c>
      <c r="T50" s="48">
        <f>T47</f>
        <v>0</v>
      </c>
      <c r="U50" s="48">
        <f>R50+S50+T50</f>
        <v>-95</v>
      </c>
      <c r="V50" s="48" t="s">
        <v>26</v>
      </c>
    </row>
    <row r="51" spans="2:25" s="33" customFormat="1" x14ac:dyDescent="0.3">
      <c r="B51" s="32" t="s">
        <v>21</v>
      </c>
      <c r="C51" s="56"/>
      <c r="D51" s="56" t="s">
        <v>26</v>
      </c>
      <c r="E51" s="56" t="s">
        <v>26</v>
      </c>
      <c r="F51" s="57" t="s">
        <v>26</v>
      </c>
      <c r="G51" s="56" t="s">
        <v>26</v>
      </c>
      <c r="H51" s="56" t="s">
        <v>26</v>
      </c>
      <c r="I51" s="56" t="s">
        <v>26</v>
      </c>
      <c r="J51" s="56" t="s">
        <v>26</v>
      </c>
      <c r="K51" s="58" t="s">
        <v>26</v>
      </c>
      <c r="L51" s="56" t="s">
        <v>26</v>
      </c>
      <c r="M51" s="56" t="s">
        <v>26</v>
      </c>
      <c r="N51" s="56" t="s">
        <v>26</v>
      </c>
      <c r="O51" s="56" t="s">
        <v>26</v>
      </c>
      <c r="P51" s="56" t="s">
        <v>26</v>
      </c>
      <c r="Q51" s="56" t="s">
        <v>26</v>
      </c>
      <c r="R51" s="59" t="s">
        <v>26</v>
      </c>
      <c r="S51" s="59" t="s">
        <v>26</v>
      </c>
      <c r="T51" s="59" t="s">
        <v>26</v>
      </c>
      <c r="U51" s="59">
        <f>U50+S49</f>
        <v>-5320</v>
      </c>
      <c r="V51" s="59">
        <f>P50+U51</f>
        <v>-5320</v>
      </c>
    </row>
    <row r="52" spans="2:25" s="33" customFormat="1" x14ac:dyDescent="0.3">
      <c r="B52" s="50" t="s">
        <v>52</v>
      </c>
      <c r="C52" s="55"/>
      <c r="D52" s="55">
        <f>D$45-E52*F52*K52</f>
        <v>4275</v>
      </c>
      <c r="E52" s="55">
        <v>0</v>
      </c>
      <c r="F52" s="112">
        <f>$C$3</f>
        <v>0.5</v>
      </c>
      <c r="G52" s="55">
        <f>C52*F52</f>
        <v>0</v>
      </c>
      <c r="H52" s="55">
        <f>G52*-$C$4</f>
        <v>0</v>
      </c>
      <c r="I52" s="55">
        <f>G52*-$C$5</f>
        <v>0</v>
      </c>
      <c r="J52" s="55">
        <f>SUM(G52:I52)</f>
        <v>0</v>
      </c>
      <c r="K52" s="113">
        <f>K43</f>
        <v>0.95</v>
      </c>
      <c r="L52" s="55">
        <v>0</v>
      </c>
      <c r="M52" s="55">
        <v>0</v>
      </c>
      <c r="N52" s="55">
        <f>SUM(J52,L52:M52)</f>
        <v>0</v>
      </c>
      <c r="O52" s="55">
        <v>0</v>
      </c>
      <c r="P52" s="55">
        <f>SUM(N52:O52)*$C$6</f>
        <v>0</v>
      </c>
      <c r="Q52" s="54" t="s">
        <v>26</v>
      </c>
      <c r="R52" s="54" t="s">
        <v>26</v>
      </c>
      <c r="S52" s="55">
        <f>(G52*K52-D52)*$C$6-S47</f>
        <v>-4275</v>
      </c>
      <c r="T52" s="54" t="s">
        <v>26</v>
      </c>
      <c r="U52" s="54" t="s">
        <v>26</v>
      </c>
      <c r="V52" s="48" t="s">
        <v>26</v>
      </c>
    </row>
    <row r="53" spans="2:25" s="33" customFormat="1" x14ac:dyDescent="0.3">
      <c r="B53" s="43" t="s">
        <v>40</v>
      </c>
      <c r="C53" s="47"/>
      <c r="D53" s="47">
        <f>D$45-E53*F53*K53</f>
        <v>4275</v>
      </c>
      <c r="E53" s="47">
        <v>0</v>
      </c>
      <c r="F53" s="66">
        <f t="shared" ref="F53:F57" si="32">$C$3</f>
        <v>0.5</v>
      </c>
      <c r="G53" s="47">
        <f>C53*F53</f>
        <v>0</v>
      </c>
      <c r="H53" s="47">
        <f t="shared" ref="H53" si="33">G53*-$C$4</f>
        <v>0</v>
      </c>
      <c r="I53" s="47">
        <f t="shared" ref="I53" si="34">G53*-$C$5</f>
        <v>0</v>
      </c>
      <c r="J53" s="47">
        <f t="shared" ref="J53" si="35">SUM(G53:I53)</f>
        <v>0</v>
      </c>
      <c r="K53" s="67">
        <f>K45</f>
        <v>0.95</v>
      </c>
      <c r="L53" s="47">
        <v>0</v>
      </c>
      <c r="M53" s="47">
        <v>0</v>
      </c>
      <c r="N53" s="47">
        <f t="shared" ref="N53" si="36">SUM(J53,L53:M53)</f>
        <v>0</v>
      </c>
      <c r="O53" s="47">
        <v>0</v>
      </c>
      <c r="P53" s="47">
        <f>SUM(N53:O53)*$C$6</f>
        <v>0</v>
      </c>
      <c r="Q53" s="48">
        <f>Q47</f>
        <v>4180</v>
      </c>
      <c r="R53" s="48">
        <f>Q53-P53</f>
        <v>4180</v>
      </c>
      <c r="S53" s="47">
        <f>(G53*K53-D53)*$C$6</f>
        <v>-4275</v>
      </c>
      <c r="T53" s="48">
        <f>T47</f>
        <v>0</v>
      </c>
      <c r="U53" s="48">
        <f>R53+S53+T53</f>
        <v>-95</v>
      </c>
      <c r="V53" s="48" t="s">
        <v>26</v>
      </c>
    </row>
    <row r="54" spans="2:25" s="32" customFormat="1" ht="15" thickBot="1" x14ac:dyDescent="0.35">
      <c r="B54" s="32" t="s">
        <v>41</v>
      </c>
      <c r="C54" s="59" t="s">
        <v>26</v>
      </c>
      <c r="D54" s="59" t="s">
        <v>26</v>
      </c>
      <c r="E54" s="59" t="s">
        <v>26</v>
      </c>
      <c r="F54" s="114" t="s">
        <v>26</v>
      </c>
      <c r="G54" s="59" t="s">
        <v>26</v>
      </c>
      <c r="H54" s="59" t="s">
        <v>26</v>
      </c>
      <c r="I54" s="59" t="s">
        <v>26</v>
      </c>
      <c r="J54" s="59" t="s">
        <v>26</v>
      </c>
      <c r="K54" s="115" t="s">
        <v>26</v>
      </c>
      <c r="L54" s="59" t="s">
        <v>26</v>
      </c>
      <c r="M54" s="59" t="s">
        <v>26</v>
      </c>
      <c r="N54" s="59" t="s">
        <v>26</v>
      </c>
      <c r="O54" s="59" t="s">
        <v>26</v>
      </c>
      <c r="P54" s="59" t="s">
        <v>26</v>
      </c>
      <c r="Q54" s="59" t="s">
        <v>26</v>
      </c>
      <c r="R54" s="59" t="s">
        <v>26</v>
      </c>
      <c r="S54" s="59" t="s">
        <v>26</v>
      </c>
      <c r="T54" s="59" t="s">
        <v>26</v>
      </c>
      <c r="U54" s="59">
        <f>U53+S52</f>
        <v>-4370</v>
      </c>
      <c r="V54" s="59">
        <f>P53+U54</f>
        <v>-4370</v>
      </c>
    </row>
    <row r="55" spans="2:25" s="33" customFormat="1" x14ac:dyDescent="0.3">
      <c r="B55" s="60" t="s">
        <v>50</v>
      </c>
      <c r="C55" s="61">
        <f>C53+$D$9</f>
        <v>-2000</v>
      </c>
      <c r="D55" s="62" t="e">
        <f>C55*K55*F55</f>
        <v>#DIV/0!</v>
      </c>
      <c r="E55" s="61">
        <v>0</v>
      </c>
      <c r="F55" s="63">
        <f>$C$3</f>
        <v>0.5</v>
      </c>
      <c r="G55" s="61">
        <f>C55*F55</f>
        <v>-1000</v>
      </c>
      <c r="H55" s="61">
        <f>G55*-$C$4</f>
        <v>50</v>
      </c>
      <c r="I55" s="61">
        <f>G55*-$C$5</f>
        <v>0</v>
      </c>
      <c r="J55" s="61">
        <f>SUM(G55:I55)</f>
        <v>-950</v>
      </c>
      <c r="K55" s="64" t="e">
        <f>K79</f>
        <v>#DIV/0!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5" s="33" customFormat="1" x14ac:dyDescent="0.3">
      <c r="B56" s="50" t="s">
        <v>53</v>
      </c>
      <c r="C56" s="55"/>
      <c r="D56" s="55">
        <f>D$45-E56*F56*K56</f>
        <v>4275</v>
      </c>
      <c r="E56" s="55">
        <v>0</v>
      </c>
      <c r="F56" s="112">
        <f>$C$3</f>
        <v>0.5</v>
      </c>
      <c r="G56" s="55">
        <f>C56*F56</f>
        <v>0</v>
      </c>
      <c r="H56" s="55">
        <f>G56*-$C$4</f>
        <v>0</v>
      </c>
      <c r="I56" s="55">
        <f>G56*-$C$5</f>
        <v>0</v>
      </c>
      <c r="J56" s="55">
        <f>SUM(G56:I56)</f>
        <v>0</v>
      </c>
      <c r="K56" s="113">
        <f>K45</f>
        <v>0.95</v>
      </c>
      <c r="L56" s="55">
        <v>0</v>
      </c>
      <c r="M56" s="55">
        <v>0</v>
      </c>
      <c r="N56" s="55">
        <f>SUM(J56,L56:M56)</f>
        <v>0</v>
      </c>
      <c r="O56" s="55">
        <v>0</v>
      </c>
      <c r="P56" s="55">
        <f>SUM(N56:O56)*$C$6</f>
        <v>0</v>
      </c>
      <c r="Q56" s="54" t="s">
        <v>26</v>
      </c>
      <c r="R56" s="54" t="s">
        <v>26</v>
      </c>
      <c r="S56" s="55">
        <f>(G56*K56-D56)*$C$6-S50</f>
        <v>0</v>
      </c>
      <c r="T56" s="54" t="s">
        <v>26</v>
      </c>
      <c r="U56" s="54" t="s">
        <v>26</v>
      </c>
      <c r="V56" s="48" t="s">
        <v>26</v>
      </c>
    </row>
    <row r="57" spans="2:25" s="33" customFormat="1" x14ac:dyDescent="0.3">
      <c r="B57" s="43" t="s">
        <v>42</v>
      </c>
      <c r="C57" s="47"/>
      <c r="D57" s="47" t="e">
        <f>D$55-E57*K57*F57</f>
        <v>#DIV/0!</v>
      </c>
      <c r="E57" s="47">
        <v>0</v>
      </c>
      <c r="F57" s="66">
        <f t="shared" si="32"/>
        <v>0.5</v>
      </c>
      <c r="G57" s="47">
        <f>C57*F57</f>
        <v>0</v>
      </c>
      <c r="H57" s="47">
        <f t="shared" ref="H57" si="37">G57*-$C$4</f>
        <v>0</v>
      </c>
      <c r="I57" s="47">
        <f t="shared" ref="I57" si="38">G57*-$C$5</f>
        <v>0</v>
      </c>
      <c r="J57" s="47">
        <f t="shared" ref="J57" si="39">SUM(G57:I57)</f>
        <v>0</v>
      </c>
      <c r="K57" s="67">
        <f>K45</f>
        <v>0.95</v>
      </c>
      <c r="L57" s="47">
        <v>0</v>
      </c>
      <c r="M57" s="47">
        <v>0</v>
      </c>
      <c r="N57" s="47">
        <f t="shared" ref="N57" si="40">SUM(J57,L57:M57)</f>
        <v>0</v>
      </c>
      <c r="O57" s="47">
        <v>0</v>
      </c>
      <c r="P57" s="47">
        <f>SUM(N57:O57)*$C$6</f>
        <v>0</v>
      </c>
      <c r="Q57" s="48" t="e">
        <f>(D79-T81)*D7</f>
        <v>#DIV/0!</v>
      </c>
      <c r="R57" s="48" t="e">
        <f>Q57-P57</f>
        <v>#DIV/0!</v>
      </c>
      <c r="S57" s="47" t="e">
        <f>(G57*K57-D57)*$C$6</f>
        <v>#DIV/0!</v>
      </c>
      <c r="T57" s="48">
        <f>T53+S53*D8</f>
        <v>0</v>
      </c>
      <c r="U57" s="48" t="e">
        <f>R57+S57+T57</f>
        <v>#DIV/0!</v>
      </c>
      <c r="V57" s="48" t="s">
        <v>26</v>
      </c>
      <c r="Y57" s="144"/>
    </row>
    <row r="58" spans="2:25" s="32" customFormat="1" x14ac:dyDescent="0.3">
      <c r="B58" s="32" t="s">
        <v>43</v>
      </c>
      <c r="C58" s="59" t="s">
        <v>26</v>
      </c>
      <c r="D58" s="59" t="s">
        <v>26</v>
      </c>
      <c r="E58" s="59" t="s">
        <v>26</v>
      </c>
      <c r="F58" s="114" t="s">
        <v>26</v>
      </c>
      <c r="G58" s="59" t="s">
        <v>26</v>
      </c>
      <c r="H58" s="59" t="s">
        <v>26</v>
      </c>
      <c r="I58" s="59" t="s">
        <v>26</v>
      </c>
      <c r="J58" s="59" t="s">
        <v>26</v>
      </c>
      <c r="K58" s="115" t="s">
        <v>26</v>
      </c>
      <c r="L58" s="59" t="s">
        <v>26</v>
      </c>
      <c r="M58" s="59" t="s">
        <v>26</v>
      </c>
      <c r="N58" s="59" t="s">
        <v>26</v>
      </c>
      <c r="O58" s="59" t="s">
        <v>26</v>
      </c>
      <c r="P58" s="59" t="s">
        <v>26</v>
      </c>
      <c r="Q58" s="59" t="s">
        <v>26</v>
      </c>
      <c r="R58" s="59" t="s">
        <v>26</v>
      </c>
      <c r="S58" s="59" t="s">
        <v>26</v>
      </c>
      <c r="T58" s="59" t="s">
        <v>26</v>
      </c>
      <c r="U58" s="59" t="e">
        <f>U57+S56</f>
        <v>#DIV/0!</v>
      </c>
      <c r="V58" s="59" t="e">
        <f>P57+U58</f>
        <v>#DIV/0!</v>
      </c>
    </row>
    <row r="59" spans="2:25" s="33" customFormat="1" x14ac:dyDescent="0.3">
      <c r="Q59" s="34"/>
      <c r="T59" s="34"/>
      <c r="U59" s="34"/>
      <c r="V59" s="34"/>
    </row>
    <row r="60" spans="2:25" s="69" customFormat="1" x14ac:dyDescent="0.3">
      <c r="Q60" s="70"/>
      <c r="T60" s="70"/>
      <c r="U60" s="70"/>
      <c r="V60" s="70"/>
    </row>
    <row r="61" spans="2:25" s="69" customFormat="1" x14ac:dyDescent="0.3">
      <c r="B61" s="68" t="s">
        <v>33</v>
      </c>
      <c r="Q61" s="70"/>
      <c r="T61" s="70"/>
      <c r="U61" s="70"/>
      <c r="V61" s="70"/>
    </row>
    <row r="62" spans="2:25" s="69" customFormat="1" ht="57.6" x14ac:dyDescent="0.3">
      <c r="B62" s="71"/>
      <c r="C62" s="72" t="s">
        <v>0</v>
      </c>
      <c r="D62" s="72" t="s">
        <v>39</v>
      </c>
      <c r="E62" s="72" t="s">
        <v>27</v>
      </c>
      <c r="F62" s="72" t="s">
        <v>3</v>
      </c>
      <c r="G62" s="72" t="s">
        <v>7</v>
      </c>
      <c r="H62" s="72" t="s">
        <v>4</v>
      </c>
      <c r="I62" s="72" t="s">
        <v>5</v>
      </c>
      <c r="J62" s="72" t="s">
        <v>6</v>
      </c>
      <c r="K62" s="72" t="s">
        <v>15</v>
      </c>
      <c r="L62" s="72" t="s">
        <v>1</v>
      </c>
      <c r="M62" s="72" t="s">
        <v>8</v>
      </c>
      <c r="N62" s="72" t="s">
        <v>13</v>
      </c>
      <c r="O62" s="72" t="s">
        <v>25</v>
      </c>
      <c r="P62" s="72" t="s">
        <v>9</v>
      </c>
      <c r="Q62" s="72" t="s">
        <v>2</v>
      </c>
      <c r="R62" s="72" t="s">
        <v>37</v>
      </c>
      <c r="S62" s="72" t="s">
        <v>28</v>
      </c>
      <c r="T62" s="72" t="s">
        <v>29</v>
      </c>
      <c r="U62" s="72" t="s">
        <v>38</v>
      </c>
      <c r="V62" s="72" t="s">
        <v>24</v>
      </c>
    </row>
    <row r="63" spans="2:25" s="69" customFormat="1" x14ac:dyDescent="0.3">
      <c r="B63" s="73" t="s">
        <v>46</v>
      </c>
      <c r="C63" s="74">
        <f>C39+C14</f>
        <v>20000</v>
      </c>
      <c r="D63" s="75">
        <f>G63*K63</f>
        <v>9500</v>
      </c>
      <c r="E63" s="75" t="s">
        <v>26</v>
      </c>
      <c r="F63" s="76">
        <f>$C$3</f>
        <v>0.5</v>
      </c>
      <c r="G63" s="74">
        <f>C63*F63</f>
        <v>10000</v>
      </c>
      <c r="H63" s="75">
        <f>H14+H39</f>
        <v>-500</v>
      </c>
      <c r="I63" s="75">
        <v>0</v>
      </c>
      <c r="J63" s="74">
        <f>SUM(G63:I63)</f>
        <v>9500</v>
      </c>
      <c r="K63" s="77">
        <f>J63/G63</f>
        <v>0.95</v>
      </c>
      <c r="L63" s="75" t="s">
        <v>26</v>
      </c>
      <c r="M63" s="75" t="s">
        <v>26</v>
      </c>
      <c r="N63" s="75" t="s">
        <v>26</v>
      </c>
      <c r="O63" s="75" t="s">
        <v>26</v>
      </c>
      <c r="P63" s="75" t="s">
        <v>26</v>
      </c>
      <c r="Q63" s="75" t="s">
        <v>26</v>
      </c>
      <c r="R63" s="78" t="s">
        <v>26</v>
      </c>
      <c r="S63" s="78" t="s">
        <v>26</v>
      </c>
      <c r="T63" s="78" t="s">
        <v>26</v>
      </c>
      <c r="U63" s="78" t="s">
        <v>26</v>
      </c>
      <c r="V63" s="78" t="s">
        <v>26</v>
      </c>
    </row>
    <row r="64" spans="2:25" s="69" customFormat="1" x14ac:dyDescent="0.3">
      <c r="B64" s="79" t="s">
        <v>22</v>
      </c>
      <c r="C64" s="80">
        <f>C40+C15</f>
        <v>20000</v>
      </c>
      <c r="D64" s="80">
        <f>D$63-E64*K64*F64</f>
        <v>9500</v>
      </c>
      <c r="E64" s="80">
        <v>0</v>
      </c>
      <c r="F64" s="81">
        <f>$C$3</f>
        <v>0.5</v>
      </c>
      <c r="G64" s="80">
        <f>C64*F64</f>
        <v>10000</v>
      </c>
      <c r="H64" s="80">
        <f>G64*-$C$4</f>
        <v>-500</v>
      </c>
      <c r="I64" s="80">
        <f>G64*-$C$5</f>
        <v>0</v>
      </c>
      <c r="J64" s="80">
        <f t="shared" ref="J64:J67" si="41">SUM(G64:I64)</f>
        <v>9500</v>
      </c>
      <c r="K64" s="82">
        <f>$K$14</f>
        <v>0.95</v>
      </c>
      <c r="L64" s="80">
        <v>0</v>
      </c>
      <c r="M64" s="80">
        <v>0</v>
      </c>
      <c r="N64" s="80">
        <f t="shared" ref="N64:N67" si="42">SUM(J64,L64:M64)</f>
        <v>9500</v>
      </c>
      <c r="O64" s="80">
        <v>0</v>
      </c>
      <c r="P64" s="80">
        <f>SUM(N64:O64)*$C$6</f>
        <v>9500</v>
      </c>
      <c r="Q64" s="110">
        <f>Q15+Q40</f>
        <v>9500</v>
      </c>
      <c r="R64" s="83">
        <f>Q64-P64</f>
        <v>0</v>
      </c>
      <c r="S64" s="83">
        <f>(G64*K64-D64)*$C$6</f>
        <v>0</v>
      </c>
      <c r="T64" s="84">
        <v>0</v>
      </c>
      <c r="U64" s="84">
        <f>R64+S64+T64</f>
        <v>0</v>
      </c>
      <c r="V64" s="85">
        <f>P64+U64</f>
        <v>9500</v>
      </c>
    </row>
    <row r="65" spans="2:26" s="69" customFormat="1" x14ac:dyDescent="0.3">
      <c r="B65" s="79" t="s">
        <v>23</v>
      </c>
      <c r="C65" s="80">
        <f>C41+C16</f>
        <v>20000</v>
      </c>
      <c r="D65" s="80">
        <f>D$63-E65*F65*K65</f>
        <v>9500</v>
      </c>
      <c r="E65" s="80">
        <v>0</v>
      </c>
      <c r="F65" s="81">
        <f>$C$3</f>
        <v>0.5</v>
      </c>
      <c r="G65" s="80">
        <f>C65*F65</f>
        <v>10000</v>
      </c>
      <c r="H65" s="80">
        <f>G65*-$C$4</f>
        <v>-500</v>
      </c>
      <c r="I65" s="80">
        <f>G65*-$C$5</f>
        <v>0</v>
      </c>
      <c r="J65" s="80">
        <f t="shared" si="41"/>
        <v>9500</v>
      </c>
      <c r="K65" s="82">
        <f>$K$14</f>
        <v>0.95</v>
      </c>
      <c r="L65" s="80">
        <v>0</v>
      </c>
      <c r="M65" s="80">
        <v>0</v>
      </c>
      <c r="N65" s="80">
        <f t="shared" si="42"/>
        <v>9500</v>
      </c>
      <c r="O65" s="80">
        <v>0</v>
      </c>
      <c r="P65" s="80">
        <f>SUM(N65:O65)*$C$6</f>
        <v>9500</v>
      </c>
      <c r="Q65" s="110">
        <f>Q16+Q41</f>
        <v>9500</v>
      </c>
      <c r="R65" s="83">
        <f>Q65-P65</f>
        <v>0</v>
      </c>
      <c r="S65" s="83">
        <f>(G65*K65-D65)*$C$6</f>
        <v>0</v>
      </c>
      <c r="T65" s="84">
        <v>0</v>
      </c>
      <c r="U65" s="84">
        <f>R65+S65+T65</f>
        <v>0</v>
      </c>
      <c r="V65" s="85">
        <f t="shared" ref="V65" si="43">P65+U65</f>
        <v>9500</v>
      </c>
    </row>
    <row r="66" spans="2:26" s="69" customFormat="1" x14ac:dyDescent="0.3">
      <c r="B66" s="86" t="s">
        <v>47</v>
      </c>
      <c r="C66" s="87">
        <f>C42+C17</f>
        <v>22000</v>
      </c>
      <c r="D66" s="87">
        <f>D$63-E66*F66*K66</f>
        <v>9500</v>
      </c>
      <c r="E66" s="87">
        <v>0</v>
      </c>
      <c r="F66" s="88">
        <f t="shared" ref="F66:F74" si="44">$C$3</f>
        <v>0.5</v>
      </c>
      <c r="G66" s="87">
        <f>C66*F66</f>
        <v>11000</v>
      </c>
      <c r="H66" s="87">
        <f t="shared" ref="H66" si="45">G66*-$C$4</f>
        <v>-550</v>
      </c>
      <c r="I66" s="87">
        <f t="shared" ref="I66" si="46">G66*-$C$5</f>
        <v>0</v>
      </c>
      <c r="J66" s="87">
        <f>SUM(G66:I66)</f>
        <v>10450</v>
      </c>
      <c r="K66" s="89">
        <f>$K$14</f>
        <v>0.95</v>
      </c>
      <c r="L66" s="87">
        <v>0</v>
      </c>
      <c r="M66" s="87">
        <v>0</v>
      </c>
      <c r="N66" s="87">
        <f>SUM(J66,L66:M66)</f>
        <v>10450</v>
      </c>
      <c r="O66" s="87">
        <v>0</v>
      </c>
      <c r="P66" s="87">
        <f>SUM(N66:O66)*$C$6</f>
        <v>10450</v>
      </c>
      <c r="Q66" s="111" t="s">
        <v>26</v>
      </c>
      <c r="R66" s="90" t="s">
        <v>26</v>
      </c>
      <c r="S66" s="91">
        <f>(G66*K66-D66)*$C$6-S64</f>
        <v>950</v>
      </c>
      <c r="T66" s="90" t="s">
        <v>26</v>
      </c>
      <c r="U66" s="90" t="s">
        <v>26</v>
      </c>
      <c r="V66" s="85" t="s">
        <v>26</v>
      </c>
    </row>
    <row r="67" spans="2:26" s="69" customFormat="1" x14ac:dyDescent="0.3">
      <c r="B67" s="79" t="s">
        <v>16</v>
      </c>
      <c r="C67" s="80">
        <f>C43+C18</f>
        <v>22000</v>
      </c>
      <c r="D67" s="80">
        <f>D$63-E67*F67*K67</f>
        <v>9500</v>
      </c>
      <c r="E67" s="80">
        <v>0</v>
      </c>
      <c r="F67" s="81">
        <f>$C$3</f>
        <v>0.5</v>
      </c>
      <c r="G67" s="80">
        <f>C67*F67</f>
        <v>11000</v>
      </c>
      <c r="H67" s="80">
        <f>G67*-$C$4</f>
        <v>-550</v>
      </c>
      <c r="I67" s="80">
        <f>G67*-$C$5</f>
        <v>0</v>
      </c>
      <c r="J67" s="80">
        <f t="shared" si="41"/>
        <v>10450</v>
      </c>
      <c r="K67" s="82">
        <f>$K$14</f>
        <v>0.95</v>
      </c>
      <c r="L67" s="80">
        <v>0</v>
      </c>
      <c r="M67" s="80">
        <v>0</v>
      </c>
      <c r="N67" s="80">
        <f t="shared" si="42"/>
        <v>10450</v>
      </c>
      <c r="O67" s="80">
        <v>0</v>
      </c>
      <c r="P67" s="80">
        <f>SUM(N67:O67)*$C$6</f>
        <v>10450</v>
      </c>
      <c r="Q67" s="110">
        <f>Q18+Q43</f>
        <v>9500</v>
      </c>
      <c r="R67" s="83">
        <f>Q67-P67</f>
        <v>-950</v>
      </c>
      <c r="S67" s="83">
        <f>(G67*K67-D67)*$C$6</f>
        <v>950</v>
      </c>
      <c r="T67" s="84">
        <v>0</v>
      </c>
      <c r="U67" s="84">
        <f>R67+S67+T67</f>
        <v>0</v>
      </c>
      <c r="V67" s="85" t="s">
        <v>26</v>
      </c>
    </row>
    <row r="68" spans="2:26" s="69" customFormat="1" ht="15" thickBot="1" x14ac:dyDescent="0.35">
      <c r="B68" s="68" t="s">
        <v>19</v>
      </c>
      <c r="C68" s="92" t="s">
        <v>26</v>
      </c>
      <c r="D68" s="92" t="s">
        <v>26</v>
      </c>
      <c r="E68" s="92" t="s">
        <v>26</v>
      </c>
      <c r="F68" s="93" t="s">
        <v>26</v>
      </c>
      <c r="G68" s="92" t="s">
        <v>26</v>
      </c>
      <c r="H68" s="92" t="s">
        <v>26</v>
      </c>
      <c r="I68" s="92" t="s">
        <v>26</v>
      </c>
      <c r="J68" s="92" t="s">
        <v>26</v>
      </c>
      <c r="K68" s="94" t="s">
        <v>26</v>
      </c>
      <c r="L68" s="92" t="s">
        <v>26</v>
      </c>
      <c r="M68" s="92" t="s">
        <v>26</v>
      </c>
      <c r="N68" s="92" t="s">
        <v>26</v>
      </c>
      <c r="O68" s="92" t="s">
        <v>26</v>
      </c>
      <c r="P68" s="92" t="s">
        <v>26</v>
      </c>
      <c r="Q68" s="92" t="s">
        <v>26</v>
      </c>
      <c r="R68" s="95" t="s">
        <v>26</v>
      </c>
      <c r="S68" s="95" t="s">
        <v>26</v>
      </c>
      <c r="T68" s="95" t="s">
        <v>26</v>
      </c>
      <c r="U68" s="95">
        <f>U67+S66</f>
        <v>950</v>
      </c>
      <c r="V68" s="95">
        <f>P67+U68</f>
        <v>11400</v>
      </c>
      <c r="X68" s="107"/>
      <c r="Y68" s="107"/>
    </row>
    <row r="69" spans="2:26" s="69" customFormat="1" x14ac:dyDescent="0.3">
      <c r="B69" s="96" t="s">
        <v>48</v>
      </c>
      <c r="C69" s="97">
        <f>C45+C20</f>
        <v>22000</v>
      </c>
      <c r="D69" s="98">
        <f>C69*K69*F69</f>
        <v>10450</v>
      </c>
      <c r="E69" s="97">
        <v>0</v>
      </c>
      <c r="F69" s="99">
        <f>$C$3</f>
        <v>0.5</v>
      </c>
      <c r="G69" s="97">
        <f>C69*F69</f>
        <v>11000</v>
      </c>
      <c r="H69" s="97">
        <f>H20+H45</f>
        <v>-550</v>
      </c>
      <c r="I69" s="97">
        <f>G69*-$C$5</f>
        <v>0</v>
      </c>
      <c r="J69" s="97">
        <f>SUM(G69:I69)</f>
        <v>10450</v>
      </c>
      <c r="K69" s="100">
        <f>J69/G69</f>
        <v>0.95</v>
      </c>
      <c r="L69" s="98" t="s">
        <v>26</v>
      </c>
      <c r="M69" s="98" t="s">
        <v>26</v>
      </c>
      <c r="N69" s="98" t="s">
        <v>26</v>
      </c>
      <c r="O69" s="98" t="s">
        <v>26</v>
      </c>
      <c r="P69" s="98" t="s">
        <v>26</v>
      </c>
      <c r="Q69" s="98" t="s">
        <v>26</v>
      </c>
      <c r="R69" s="98" t="s">
        <v>26</v>
      </c>
      <c r="S69" s="98" t="s">
        <v>26</v>
      </c>
      <c r="T69" s="98" t="s">
        <v>26</v>
      </c>
      <c r="U69" s="98" t="s">
        <v>26</v>
      </c>
      <c r="V69" s="98" t="s">
        <v>26</v>
      </c>
    </row>
    <row r="70" spans="2:26" s="69" customFormat="1" x14ac:dyDescent="0.3">
      <c r="B70" s="86" t="s">
        <v>49</v>
      </c>
      <c r="C70" s="87">
        <f>C46+C21</f>
        <v>22000</v>
      </c>
      <c r="D70" s="87">
        <f>D$63-E70*K70*F70</f>
        <v>9500</v>
      </c>
      <c r="E70" s="87">
        <v>0</v>
      </c>
      <c r="F70" s="88">
        <f t="shared" si="44"/>
        <v>0.5</v>
      </c>
      <c r="G70" s="87">
        <f>C70*F70</f>
        <v>11000</v>
      </c>
      <c r="H70" s="87">
        <f>H21+H46</f>
        <v>-550</v>
      </c>
      <c r="I70" s="87">
        <f>G70*-$C$5</f>
        <v>0</v>
      </c>
      <c r="J70" s="87">
        <f>SUM(G70:I70)</f>
        <v>10450</v>
      </c>
      <c r="K70" s="89">
        <f>K63</f>
        <v>0.95</v>
      </c>
      <c r="L70" s="87">
        <v>0</v>
      </c>
      <c r="M70" s="87">
        <v>0</v>
      </c>
      <c r="N70" s="87">
        <f>SUM(J70,L70:M70)</f>
        <v>10450</v>
      </c>
      <c r="O70" s="87">
        <v>0</v>
      </c>
      <c r="P70" s="87">
        <f>SUM(N70:O70)*$C$6</f>
        <v>10450</v>
      </c>
      <c r="Q70" s="111" t="s">
        <v>26</v>
      </c>
      <c r="R70" s="90" t="s">
        <v>26</v>
      </c>
      <c r="S70" s="91">
        <f>(G70*K70-D70)*$C$6-S65</f>
        <v>950</v>
      </c>
      <c r="T70" s="90" t="s">
        <v>26</v>
      </c>
      <c r="U70" s="90" t="s">
        <v>26</v>
      </c>
      <c r="V70" s="84" t="s">
        <v>26</v>
      </c>
      <c r="Z70" s="107"/>
    </row>
    <row r="71" spans="2:26" s="69" customFormat="1" x14ac:dyDescent="0.3">
      <c r="B71" s="101" t="s">
        <v>17</v>
      </c>
      <c r="C71" s="80">
        <f>C47+C22</f>
        <v>22000</v>
      </c>
      <c r="D71" s="83">
        <f>D$69-E71*K71*F71</f>
        <v>10450</v>
      </c>
      <c r="E71" s="83">
        <v>0</v>
      </c>
      <c r="F71" s="102">
        <f t="shared" si="44"/>
        <v>0.5</v>
      </c>
      <c r="G71" s="83">
        <f>C71*F71</f>
        <v>11000</v>
      </c>
      <c r="H71" s="83">
        <f>H22+H47</f>
        <v>-550</v>
      </c>
      <c r="I71" s="83">
        <f t="shared" ref="I71" si="47">G71*-$C$5</f>
        <v>0</v>
      </c>
      <c r="J71" s="83">
        <f t="shared" ref="J71" si="48">SUM(G71:I71)</f>
        <v>10450</v>
      </c>
      <c r="K71" s="103">
        <f>K69</f>
        <v>0.95</v>
      </c>
      <c r="L71" s="83">
        <v>0</v>
      </c>
      <c r="M71" s="83">
        <v>0</v>
      </c>
      <c r="N71" s="83">
        <f t="shared" ref="N71" si="49">SUM(J71,L71:M71)</f>
        <v>10450</v>
      </c>
      <c r="O71" s="83">
        <v>0</v>
      </c>
      <c r="P71" s="83">
        <f>SUM(N71:O71)*$C$6</f>
        <v>10450</v>
      </c>
      <c r="Q71" s="84">
        <f>Q22+Q47</f>
        <v>10450</v>
      </c>
      <c r="R71" s="83">
        <f>Q71-P71</f>
        <v>0</v>
      </c>
      <c r="S71" s="83">
        <f>(G71*K71-D71)*$C$6</f>
        <v>0</v>
      </c>
      <c r="T71" s="84">
        <f>T22+T47</f>
        <v>0</v>
      </c>
      <c r="U71" s="84">
        <f>R71+S71+T71</f>
        <v>0</v>
      </c>
      <c r="V71" s="85" t="s">
        <v>26</v>
      </c>
    </row>
    <row r="72" spans="2:26" s="69" customFormat="1" x14ac:dyDescent="0.3">
      <c r="B72" s="68" t="s">
        <v>20</v>
      </c>
      <c r="C72" s="92" t="s">
        <v>26</v>
      </c>
      <c r="D72" s="92" t="s">
        <v>26</v>
      </c>
      <c r="E72" s="92" t="s">
        <v>26</v>
      </c>
      <c r="F72" s="93" t="s">
        <v>26</v>
      </c>
      <c r="G72" s="92" t="s">
        <v>26</v>
      </c>
      <c r="H72" s="92" t="s">
        <v>26</v>
      </c>
      <c r="I72" s="92" t="s">
        <v>26</v>
      </c>
      <c r="J72" s="92" t="s">
        <v>26</v>
      </c>
      <c r="K72" s="94" t="s">
        <v>26</v>
      </c>
      <c r="L72" s="92" t="s">
        <v>26</v>
      </c>
      <c r="M72" s="92" t="s">
        <v>26</v>
      </c>
      <c r="N72" s="92" t="s">
        <v>26</v>
      </c>
      <c r="O72" s="92" t="s">
        <v>26</v>
      </c>
      <c r="P72" s="92" t="s">
        <v>26</v>
      </c>
      <c r="Q72" s="92" t="s">
        <v>26</v>
      </c>
      <c r="R72" s="95" t="s">
        <v>26</v>
      </c>
      <c r="S72" s="95" t="s">
        <v>26</v>
      </c>
      <c r="T72" s="95" t="s">
        <v>26</v>
      </c>
      <c r="U72" s="95">
        <f>U71+S70</f>
        <v>950</v>
      </c>
      <c r="V72" s="95">
        <f>P71+U72</f>
        <v>11400</v>
      </c>
      <c r="X72" s="107"/>
      <c r="Y72" s="107"/>
    </row>
    <row r="73" spans="2:26" s="69" customFormat="1" x14ac:dyDescent="0.3">
      <c r="B73" s="86" t="s">
        <v>51</v>
      </c>
      <c r="C73" s="87">
        <f>C49+C24</f>
        <v>0</v>
      </c>
      <c r="D73" s="87">
        <f>D$63-E73*F73*K73</f>
        <v>9500</v>
      </c>
      <c r="E73" s="87">
        <v>0</v>
      </c>
      <c r="F73" s="88">
        <f>$C$3</f>
        <v>0.5</v>
      </c>
      <c r="G73" s="87">
        <f>C73*F73</f>
        <v>0</v>
      </c>
      <c r="H73" s="87">
        <f>H24+H49</f>
        <v>0</v>
      </c>
      <c r="I73" s="87">
        <f>G73*-$C$5</f>
        <v>0</v>
      </c>
      <c r="J73" s="87">
        <f>SUM(G73:I73)</f>
        <v>0</v>
      </c>
      <c r="K73" s="89">
        <f>K63</f>
        <v>0.95</v>
      </c>
      <c r="L73" s="87">
        <v>0</v>
      </c>
      <c r="M73" s="87">
        <v>0</v>
      </c>
      <c r="N73" s="87">
        <f>SUM(J73,L73:M73)</f>
        <v>0</v>
      </c>
      <c r="O73" s="87">
        <v>0</v>
      </c>
      <c r="P73" s="87">
        <f>SUM(N73:O73)*$C$6</f>
        <v>0</v>
      </c>
      <c r="Q73" s="111" t="s">
        <v>26</v>
      </c>
      <c r="R73" s="90" t="s">
        <v>26</v>
      </c>
      <c r="S73" s="91">
        <f>(G73*K73-D73)*$C$6-S67</f>
        <v>-10450</v>
      </c>
      <c r="T73" s="90" t="s">
        <v>26</v>
      </c>
      <c r="U73" s="90" t="s">
        <v>26</v>
      </c>
      <c r="V73" s="84" t="s">
        <v>26</v>
      </c>
      <c r="X73" s="107"/>
    </row>
    <row r="74" spans="2:26" s="69" customFormat="1" x14ac:dyDescent="0.3">
      <c r="B74" s="79" t="s">
        <v>18</v>
      </c>
      <c r="C74" s="80">
        <f>C50+C25</f>
        <v>0</v>
      </c>
      <c r="D74" s="83">
        <f>D$69-E74*F74*K74</f>
        <v>10450</v>
      </c>
      <c r="E74" s="80">
        <v>0</v>
      </c>
      <c r="F74" s="81">
        <f t="shared" si="44"/>
        <v>0.5</v>
      </c>
      <c r="G74" s="80">
        <f>C74*F74</f>
        <v>0</v>
      </c>
      <c r="H74" s="80">
        <f>H25+H50</f>
        <v>0</v>
      </c>
      <c r="I74" s="80">
        <f t="shared" ref="I74" si="50">G74*-$C$5</f>
        <v>0</v>
      </c>
      <c r="J74" s="80">
        <f t="shared" ref="J74" si="51">SUM(G74:I74)</f>
        <v>0</v>
      </c>
      <c r="K74" s="82">
        <f>K69</f>
        <v>0.95</v>
      </c>
      <c r="L74" s="80">
        <v>0</v>
      </c>
      <c r="M74" s="80">
        <v>0</v>
      </c>
      <c r="N74" s="80">
        <f t="shared" ref="N74" si="52">SUM(J74,L74:M74)</f>
        <v>0</v>
      </c>
      <c r="O74" s="80">
        <v>0</v>
      </c>
      <c r="P74" s="80">
        <f>SUM(N74:O74)*$C$6</f>
        <v>0</v>
      </c>
      <c r="Q74" s="110">
        <f>Q25+Q50</f>
        <v>10450</v>
      </c>
      <c r="R74" s="84">
        <f>Q74-P74</f>
        <v>10450</v>
      </c>
      <c r="S74" s="83">
        <f>(G74*K74-D74)*$C$6</f>
        <v>-10450</v>
      </c>
      <c r="T74" s="84">
        <f>T25+T50</f>
        <v>0</v>
      </c>
      <c r="U74" s="84">
        <f t="shared" ref="U74" si="53">R74+S74+T74</f>
        <v>0</v>
      </c>
      <c r="V74" s="84" t="s">
        <v>26</v>
      </c>
      <c r="X74" s="107"/>
    </row>
    <row r="75" spans="2:26" s="69" customFormat="1" x14ac:dyDescent="0.3">
      <c r="B75" s="68" t="s">
        <v>21</v>
      </c>
      <c r="C75" s="92" t="s">
        <v>26</v>
      </c>
      <c r="D75" s="92" t="s">
        <v>26</v>
      </c>
      <c r="E75" s="92" t="s">
        <v>26</v>
      </c>
      <c r="F75" s="93" t="s">
        <v>26</v>
      </c>
      <c r="G75" s="92" t="s">
        <v>26</v>
      </c>
      <c r="H75" s="92" t="s">
        <v>26</v>
      </c>
      <c r="I75" s="92" t="s">
        <v>26</v>
      </c>
      <c r="J75" s="92" t="s">
        <v>26</v>
      </c>
      <c r="K75" s="94" t="s">
        <v>26</v>
      </c>
      <c r="L75" s="92" t="s">
        <v>26</v>
      </c>
      <c r="M75" s="92" t="s">
        <v>26</v>
      </c>
      <c r="N75" s="92" t="s">
        <v>26</v>
      </c>
      <c r="O75" s="92" t="s">
        <v>26</v>
      </c>
      <c r="P75" s="92" t="s">
        <v>26</v>
      </c>
      <c r="Q75" s="92" t="s">
        <v>26</v>
      </c>
      <c r="R75" s="95" t="s">
        <v>26</v>
      </c>
      <c r="S75" s="95" t="s">
        <v>26</v>
      </c>
      <c r="T75" s="95" t="s">
        <v>26</v>
      </c>
      <c r="U75" s="95">
        <f>U74+S73</f>
        <v>-10450</v>
      </c>
      <c r="V75" s="95">
        <f>P74+U75</f>
        <v>-10450</v>
      </c>
      <c r="X75" s="107"/>
      <c r="Y75" s="107"/>
    </row>
    <row r="76" spans="2:26" s="69" customFormat="1" x14ac:dyDescent="0.3">
      <c r="B76" s="86" t="s">
        <v>52</v>
      </c>
      <c r="C76" s="91">
        <f>C52+C27</f>
        <v>0</v>
      </c>
      <c r="D76" s="91">
        <f>D$69-E76*F76*K76</f>
        <v>10450</v>
      </c>
      <c r="E76" s="91">
        <v>0</v>
      </c>
      <c r="F76" s="116">
        <f>$C$3</f>
        <v>0.5</v>
      </c>
      <c r="G76" s="91">
        <f>C76*F76</f>
        <v>0</v>
      </c>
      <c r="H76" s="91">
        <f>G76*-$C$4</f>
        <v>0</v>
      </c>
      <c r="I76" s="91">
        <f>G76*-$C$5</f>
        <v>0</v>
      </c>
      <c r="J76" s="91">
        <f>SUM(G76:I76)</f>
        <v>0</v>
      </c>
      <c r="K76" s="117">
        <f>K67</f>
        <v>0.95</v>
      </c>
      <c r="L76" s="91">
        <v>0</v>
      </c>
      <c r="M76" s="91">
        <v>0</v>
      </c>
      <c r="N76" s="91">
        <f>SUM(J76,L76:M76)</f>
        <v>0</v>
      </c>
      <c r="O76" s="91">
        <v>0</v>
      </c>
      <c r="P76" s="91">
        <f>SUM(N76:O76)*$C$6</f>
        <v>0</v>
      </c>
      <c r="Q76" s="90" t="s">
        <v>26</v>
      </c>
      <c r="R76" s="90" t="s">
        <v>26</v>
      </c>
      <c r="S76" s="91">
        <f>(G76*K76-D76)*$C$6-S71</f>
        <v>-10450</v>
      </c>
      <c r="T76" s="90" t="s">
        <v>26</v>
      </c>
      <c r="U76" s="90" t="s">
        <v>26</v>
      </c>
      <c r="V76" s="84" t="s">
        <v>26</v>
      </c>
    </row>
    <row r="77" spans="2:26" s="69" customFormat="1" x14ac:dyDescent="0.3">
      <c r="B77" s="79" t="s">
        <v>40</v>
      </c>
      <c r="C77" s="83">
        <f>C53+C28</f>
        <v>0</v>
      </c>
      <c r="D77" s="83">
        <f>D$69-E77*F77*K77</f>
        <v>10450</v>
      </c>
      <c r="E77" s="83">
        <v>0</v>
      </c>
      <c r="F77" s="102">
        <f t="shared" ref="F77:F81" si="54">$C$3</f>
        <v>0.5</v>
      </c>
      <c r="G77" s="83">
        <f>C77*F77</f>
        <v>0</v>
      </c>
      <c r="H77" s="83">
        <f t="shared" ref="H77" si="55">G77*-$C$4</f>
        <v>0</v>
      </c>
      <c r="I77" s="83">
        <f t="shared" ref="I77" si="56">G77*-$C$5</f>
        <v>0</v>
      </c>
      <c r="J77" s="83">
        <f t="shared" ref="J77" si="57">SUM(G77:I77)</f>
        <v>0</v>
      </c>
      <c r="K77" s="103">
        <f>K69</f>
        <v>0.95</v>
      </c>
      <c r="L77" s="83">
        <v>0</v>
      </c>
      <c r="M77" s="83">
        <v>0</v>
      </c>
      <c r="N77" s="83">
        <f t="shared" ref="N77" si="58">SUM(J77,L77:M77)</f>
        <v>0</v>
      </c>
      <c r="O77" s="83">
        <v>0</v>
      </c>
      <c r="P77" s="83">
        <f>SUM(N77:O77)*$C$6</f>
        <v>0</v>
      </c>
      <c r="Q77" s="110">
        <f>Q28+Q53</f>
        <v>10450</v>
      </c>
      <c r="R77" s="84">
        <f>Q77-P77</f>
        <v>10450</v>
      </c>
      <c r="S77" s="83">
        <f>(G77*K77-D77)*$C$6</f>
        <v>-10450</v>
      </c>
      <c r="T77" s="84">
        <f>T28+T53</f>
        <v>0</v>
      </c>
      <c r="U77" s="84">
        <f>R77+S77+T77</f>
        <v>0</v>
      </c>
      <c r="V77" s="84" t="s">
        <v>26</v>
      </c>
    </row>
    <row r="78" spans="2:26" s="68" customFormat="1" ht="15" thickBot="1" x14ac:dyDescent="0.35">
      <c r="B78" s="68" t="s">
        <v>41</v>
      </c>
      <c r="C78" s="95" t="s">
        <v>26</v>
      </c>
      <c r="D78" s="95" t="s">
        <v>26</v>
      </c>
      <c r="E78" s="95" t="s">
        <v>26</v>
      </c>
      <c r="F78" s="118" t="s">
        <v>26</v>
      </c>
      <c r="G78" s="95" t="s">
        <v>26</v>
      </c>
      <c r="H78" s="95" t="s">
        <v>26</v>
      </c>
      <c r="I78" s="95" t="s">
        <v>26</v>
      </c>
      <c r="J78" s="95" t="s">
        <v>26</v>
      </c>
      <c r="K78" s="119" t="s">
        <v>26</v>
      </c>
      <c r="L78" s="95" t="s">
        <v>26</v>
      </c>
      <c r="M78" s="95" t="s">
        <v>26</v>
      </c>
      <c r="N78" s="95" t="s">
        <v>26</v>
      </c>
      <c r="O78" s="95" t="s">
        <v>26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>
        <f>U77+S76</f>
        <v>-10450</v>
      </c>
      <c r="V78" s="95">
        <f>P77+U78</f>
        <v>-10450</v>
      </c>
      <c r="X78" s="107"/>
      <c r="Y78" s="120"/>
    </row>
    <row r="79" spans="2:26" s="69" customFormat="1" x14ac:dyDescent="0.3">
      <c r="B79" s="96" t="s">
        <v>50</v>
      </c>
      <c r="C79" s="97">
        <f>C55+C30</f>
        <v>0</v>
      </c>
      <c r="D79" s="98" t="e">
        <f>C79*K79*F79</f>
        <v>#DIV/0!</v>
      </c>
      <c r="E79" s="97">
        <v>0</v>
      </c>
      <c r="F79" s="99">
        <f>$C$3</f>
        <v>0.5</v>
      </c>
      <c r="G79" s="97">
        <f>C79*F79</f>
        <v>0</v>
      </c>
      <c r="H79" s="97">
        <f>G79*-$C$4</f>
        <v>0</v>
      </c>
      <c r="I79" s="97">
        <f>G79*-$C$5</f>
        <v>0</v>
      </c>
      <c r="J79" s="97">
        <f>SUM(G79:I79)</f>
        <v>0</v>
      </c>
      <c r="K79" s="100" t="e">
        <f>J79/G79</f>
        <v>#DIV/0!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53</v>
      </c>
      <c r="C80" s="91">
        <f>C56+C31</f>
        <v>0</v>
      </c>
      <c r="D80" s="91">
        <f>D$69-E80*F80*K80</f>
        <v>10450</v>
      </c>
      <c r="E80" s="91">
        <v>0</v>
      </c>
      <c r="F80" s="116">
        <f>$C$3</f>
        <v>0.5</v>
      </c>
      <c r="G80" s="91">
        <f>C80*F80</f>
        <v>0</v>
      </c>
      <c r="H80" s="91">
        <f>G80*-$C$4</f>
        <v>0</v>
      </c>
      <c r="I80" s="91">
        <f>G80*-$C$5</f>
        <v>0</v>
      </c>
      <c r="J80" s="91">
        <f>SUM(G80:I80)</f>
        <v>0</v>
      </c>
      <c r="K80" s="117">
        <f>K69</f>
        <v>0.95</v>
      </c>
      <c r="L80" s="91">
        <v>0</v>
      </c>
      <c r="M80" s="91">
        <v>0</v>
      </c>
      <c r="N80" s="91">
        <f>SUM(J80,L80:M80)</f>
        <v>0</v>
      </c>
      <c r="O80" s="91">
        <v>0</v>
      </c>
      <c r="P80" s="91">
        <f>SUM(N80:O80)*$C$6</f>
        <v>0</v>
      </c>
      <c r="Q80" s="90" t="s">
        <v>26</v>
      </c>
      <c r="R80" s="90" t="s">
        <v>26</v>
      </c>
      <c r="S80" s="91">
        <f>(G80*K80-D80)*$C$6-S74</f>
        <v>0</v>
      </c>
      <c r="T80" s="90" t="s">
        <v>26</v>
      </c>
      <c r="U80" s="90" t="s">
        <v>26</v>
      </c>
      <c r="V80" s="84" t="s">
        <v>26</v>
      </c>
    </row>
    <row r="81" spans="2:22" s="69" customFormat="1" x14ac:dyDescent="0.3">
      <c r="B81" s="79" t="s">
        <v>42</v>
      </c>
      <c r="C81" s="83">
        <f>C57+C32</f>
        <v>0</v>
      </c>
      <c r="D81" s="83" t="e">
        <f>D$79-E81*F81*K81</f>
        <v>#DIV/0!</v>
      </c>
      <c r="E81" s="83">
        <v>0</v>
      </c>
      <c r="F81" s="102">
        <f t="shared" si="54"/>
        <v>0.5</v>
      </c>
      <c r="G81" s="83">
        <f>C81*F81</f>
        <v>0</v>
      </c>
      <c r="H81" s="83">
        <f t="shared" ref="H81" si="59">G81*-$C$4</f>
        <v>0</v>
      </c>
      <c r="I81" s="83">
        <f t="shared" ref="I81" si="60">G81*-$C$5</f>
        <v>0</v>
      </c>
      <c r="J81" s="83">
        <f t="shared" ref="J81" si="61">SUM(G81:I81)</f>
        <v>0</v>
      </c>
      <c r="K81" s="103">
        <f>K69</f>
        <v>0.95</v>
      </c>
      <c r="L81" s="83">
        <v>0</v>
      </c>
      <c r="M81" s="83">
        <v>0</v>
      </c>
      <c r="N81" s="83">
        <f t="shared" ref="N81" si="62">SUM(J81,L81:M81)</f>
        <v>0</v>
      </c>
      <c r="O81" s="83">
        <v>0</v>
      </c>
      <c r="P81" s="83">
        <f>SUM(N81:O81)*$C$6</f>
        <v>0</v>
      </c>
      <c r="Q81" s="110" t="e">
        <f>Q32+Q57</f>
        <v>#DIV/0!</v>
      </c>
      <c r="R81" s="84" t="e">
        <f>Q81-P81</f>
        <v>#DIV/0!</v>
      </c>
      <c r="S81" s="83" t="e">
        <f>(G81*K81-D81)*$C$6</f>
        <v>#DIV/0!</v>
      </c>
      <c r="T81" s="84">
        <f>T32+T57</f>
        <v>0</v>
      </c>
      <c r="U81" s="84" t="e">
        <f t="shared" ref="U81" si="63">R81+S81+T81</f>
        <v>#DIV/0!</v>
      </c>
      <c r="V81" s="84" t="s">
        <v>26</v>
      </c>
    </row>
    <row r="82" spans="2:22" s="68" customFormat="1" x14ac:dyDescent="0.3">
      <c r="B82" s="68" t="s">
        <v>43</v>
      </c>
      <c r="C82" s="95" t="s">
        <v>26</v>
      </c>
      <c r="D82" s="95" t="s">
        <v>26</v>
      </c>
      <c r="E82" s="95" t="s">
        <v>26</v>
      </c>
      <c r="F82" s="118" t="s">
        <v>26</v>
      </c>
      <c r="G82" s="95" t="s">
        <v>26</v>
      </c>
      <c r="H82" s="95" t="s">
        <v>26</v>
      </c>
      <c r="I82" s="95" t="s">
        <v>26</v>
      </c>
      <c r="J82" s="95" t="s">
        <v>26</v>
      </c>
      <c r="K82" s="119" t="s">
        <v>26</v>
      </c>
      <c r="L82" s="95" t="s">
        <v>26</v>
      </c>
      <c r="M82" s="95" t="s">
        <v>26</v>
      </c>
      <c r="N82" s="95" t="s">
        <v>26</v>
      </c>
      <c r="O82" s="95" t="s">
        <v>26</v>
      </c>
      <c r="P82" s="95" t="s">
        <v>26</v>
      </c>
      <c r="Q82" s="95" t="s">
        <v>26</v>
      </c>
      <c r="R82" s="95" t="s">
        <v>26</v>
      </c>
      <c r="S82" s="95" t="s">
        <v>26</v>
      </c>
      <c r="T82" s="95" t="s">
        <v>26</v>
      </c>
      <c r="U82" s="95" t="e">
        <f>U81+S80</f>
        <v>#DIV/0!</v>
      </c>
      <c r="V82" s="95" t="e">
        <f>P81+U82</f>
        <v>#DIV/0!</v>
      </c>
    </row>
    <row r="83" spans="2:22" s="69" customFormat="1" x14ac:dyDescent="0.3"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Q83" s="106"/>
      <c r="R83" s="105"/>
      <c r="S83" s="105"/>
      <c r="T83" s="106"/>
      <c r="U83" s="106"/>
      <c r="V83" s="106"/>
    </row>
    <row r="84" spans="2:22" x14ac:dyDescent="0.3"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  <c r="O84" s="122"/>
      <c r="Q84" s="124"/>
      <c r="R84" s="125"/>
      <c r="S84" s="125"/>
      <c r="T84" s="124"/>
      <c r="U84" s="124"/>
      <c r="V84" s="124"/>
    </row>
    <row r="85" spans="2:22" x14ac:dyDescent="0.3">
      <c r="B85" s="126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Q85" s="127"/>
      <c r="R85" s="128"/>
      <c r="S85" s="128"/>
      <c r="T85" s="127"/>
      <c r="U85" s="127"/>
      <c r="V85" s="127"/>
    </row>
    <row r="86" spans="2:22" x14ac:dyDescent="0.3">
      <c r="B86" s="129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Q86" s="124"/>
      <c r="R86" s="125"/>
      <c r="S86" s="125"/>
      <c r="T86" s="124"/>
      <c r="U86" s="124"/>
      <c r="V86" s="124"/>
    </row>
    <row r="87" spans="2:22" x14ac:dyDescent="0.3">
      <c r="Q87" s="124"/>
      <c r="R87" s="125"/>
      <c r="S87" s="125"/>
      <c r="T87" s="124"/>
      <c r="U87" s="124"/>
      <c r="V87" s="124"/>
    </row>
    <row r="94" spans="2:22" x14ac:dyDescent="0.3">
      <c r="C94" s="122"/>
      <c r="D94" s="122"/>
    </row>
    <row r="95" spans="2:22" x14ac:dyDescent="0.3">
      <c r="C95" s="122"/>
      <c r="D95" s="122"/>
    </row>
    <row r="96" spans="2:22" x14ac:dyDescent="0.3">
      <c r="C96" s="122"/>
      <c r="D96" s="122"/>
    </row>
    <row r="97" spans="3:4" x14ac:dyDescent="0.3">
      <c r="C97" s="122"/>
      <c r="D97" s="122"/>
    </row>
    <row r="98" spans="3:4" x14ac:dyDescent="0.3">
      <c r="C98" s="122"/>
      <c r="D98" s="122"/>
    </row>
    <row r="99" spans="3:4" x14ac:dyDescent="0.3">
      <c r="C99" s="122"/>
      <c r="D99" s="122"/>
    </row>
  </sheetData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99"/>
  <sheetViews>
    <sheetView zoomScale="80" zoomScaleNormal="80" workbookViewId="0">
      <selection activeCell="D36" sqref="D36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5" outlineLevel="1" x14ac:dyDescent="0.3"/>
    <row r="2" spans="2:25" outlineLevel="1" x14ac:dyDescent="0.3">
      <c r="B2" s="131" t="s">
        <v>34</v>
      </c>
      <c r="C2" s="139" t="s">
        <v>35</v>
      </c>
      <c r="D2" s="142" t="s">
        <v>36</v>
      </c>
    </row>
    <row r="3" spans="2:25" outlineLevel="1" x14ac:dyDescent="0.3">
      <c r="B3" s="121" t="s">
        <v>10</v>
      </c>
      <c r="C3" s="2">
        <v>0.5</v>
      </c>
      <c r="D3" s="33">
        <f>C3</f>
        <v>0.5</v>
      </c>
    </row>
    <row r="4" spans="2:25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5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5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5" outlineLevel="1" x14ac:dyDescent="0.3">
      <c r="B7" s="121" t="s">
        <v>2</v>
      </c>
      <c r="C7" s="140">
        <v>0.6</v>
      </c>
      <c r="D7" s="143">
        <f>1-C7</f>
        <v>0.4</v>
      </c>
      <c r="E7" s="125"/>
      <c r="L7" s="121" t="s">
        <v>30</v>
      </c>
      <c r="M7" s="121" t="s">
        <v>30</v>
      </c>
      <c r="N7" s="121" t="s">
        <v>30</v>
      </c>
      <c r="O7" s="121" t="s">
        <v>30</v>
      </c>
    </row>
    <row r="8" spans="2:25" outlineLevel="1" x14ac:dyDescent="0.3">
      <c r="B8" s="121" t="s">
        <v>44</v>
      </c>
      <c r="C8" s="140">
        <v>0.5</v>
      </c>
      <c r="D8" s="143">
        <f>C8</f>
        <v>0.5</v>
      </c>
      <c r="E8" s="125"/>
    </row>
    <row r="9" spans="2:25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5" outlineLevel="1" x14ac:dyDescent="0.3">
      <c r="C10" s="134"/>
      <c r="D10" s="134"/>
      <c r="E10" s="125"/>
    </row>
    <row r="11" spans="2:25" s="2" customFormat="1" x14ac:dyDescent="0.3">
      <c r="C11" s="17"/>
      <c r="D11" s="17"/>
      <c r="E11" s="135"/>
      <c r="Q11" s="3"/>
      <c r="T11" s="3"/>
      <c r="U11" s="3"/>
      <c r="V11" s="3"/>
    </row>
    <row r="12" spans="2:25" s="2" customFormat="1" x14ac:dyDescent="0.3">
      <c r="B12" s="1" t="s">
        <v>31</v>
      </c>
      <c r="Q12" s="3"/>
      <c r="T12" s="3"/>
      <c r="U12" s="3"/>
      <c r="V12" s="3"/>
    </row>
    <row r="13" spans="2:25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5" s="2" customFormat="1" x14ac:dyDescent="0.3">
      <c r="B14" s="6" t="s">
        <v>46</v>
      </c>
      <c r="C14" s="7">
        <v>10000</v>
      </c>
      <c r="D14" s="8">
        <f>G14*K14</f>
        <v>4750</v>
      </c>
      <c r="E14" s="8" t="s">
        <v>26</v>
      </c>
      <c r="F14" s="9">
        <f>$C$3</f>
        <v>0.5</v>
      </c>
      <c r="G14" s="7">
        <f>C14*F14</f>
        <v>5000</v>
      </c>
      <c r="H14" s="8">
        <v>-250</v>
      </c>
      <c r="I14" s="8">
        <v>0</v>
      </c>
      <c r="J14" s="7">
        <f>SUM(G14:I14)</f>
        <v>4750</v>
      </c>
      <c r="K14" s="10">
        <f>K63</f>
        <v>0.95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5" s="2" customFormat="1" x14ac:dyDescent="0.3">
      <c r="B15" s="11" t="s">
        <v>22</v>
      </c>
      <c r="C15" s="12">
        <v>11000</v>
      </c>
      <c r="D15" s="12">
        <f>D$14-E15*K15*F15</f>
        <v>4750</v>
      </c>
      <c r="E15" s="12">
        <v>0</v>
      </c>
      <c r="F15" s="13">
        <f>$C$3</f>
        <v>0.5</v>
      </c>
      <c r="G15" s="12">
        <f>C15*F15</f>
        <v>5500</v>
      </c>
      <c r="H15" s="12">
        <f>G15*-$C$4</f>
        <v>-275</v>
      </c>
      <c r="I15" s="12">
        <f>G15*-$C$5</f>
        <v>0</v>
      </c>
      <c r="J15" s="12">
        <f t="shared" ref="J15:J25" si="0">SUM(G15:I15)</f>
        <v>5225</v>
      </c>
      <c r="K15" s="14">
        <f>$K$14</f>
        <v>0.95</v>
      </c>
      <c r="L15" s="12">
        <v>0</v>
      </c>
      <c r="M15" s="12">
        <v>0</v>
      </c>
      <c r="N15" s="12">
        <f t="shared" ref="N15:N25" si="1">SUM(J15,L15:M15)</f>
        <v>5225</v>
      </c>
      <c r="O15" s="12">
        <v>0</v>
      </c>
      <c r="P15" s="12">
        <f>SUM(N15:O15)*$C$6</f>
        <v>5225</v>
      </c>
      <c r="Q15" s="15">
        <f>$D$63*$C$7</f>
        <v>5700</v>
      </c>
      <c r="R15" s="12">
        <f>Q15-P15</f>
        <v>475</v>
      </c>
      <c r="S15" s="12">
        <f>(G15*K15-D15)*$C$6</f>
        <v>475</v>
      </c>
      <c r="T15" s="15">
        <v>0</v>
      </c>
      <c r="U15" s="15">
        <f>R15+S15+T15</f>
        <v>950</v>
      </c>
      <c r="V15" s="16">
        <f>P15+U15</f>
        <v>6175</v>
      </c>
      <c r="X15" s="17"/>
      <c r="Y15" s="17"/>
    </row>
    <row r="16" spans="2:25" s="2" customFormat="1" x14ac:dyDescent="0.3">
      <c r="B16" s="11" t="s">
        <v>23</v>
      </c>
      <c r="C16" s="12">
        <v>12000</v>
      </c>
      <c r="D16" s="12">
        <f>D$14-E16*F16*K16</f>
        <v>4750</v>
      </c>
      <c r="E16" s="12">
        <v>0</v>
      </c>
      <c r="F16" s="13">
        <f>$C$3</f>
        <v>0.5</v>
      </c>
      <c r="G16" s="12">
        <f>C16*F16</f>
        <v>6000</v>
      </c>
      <c r="H16" s="12">
        <f>G16*-$C$4</f>
        <v>-300</v>
      </c>
      <c r="I16" s="12">
        <f>G16*-$C$5</f>
        <v>0</v>
      </c>
      <c r="J16" s="12">
        <f t="shared" si="0"/>
        <v>5700</v>
      </c>
      <c r="K16" s="14">
        <f>$K$14</f>
        <v>0.95</v>
      </c>
      <c r="L16" s="12">
        <v>0</v>
      </c>
      <c r="M16" s="12">
        <v>0</v>
      </c>
      <c r="N16" s="12">
        <f t="shared" si="1"/>
        <v>5700</v>
      </c>
      <c r="O16" s="12">
        <v>0</v>
      </c>
      <c r="P16" s="12">
        <f>SUM(N16:O16)*$C$6</f>
        <v>5700</v>
      </c>
      <c r="Q16" s="15">
        <f>$Q$15</f>
        <v>5700</v>
      </c>
      <c r="R16" s="12">
        <f>Q16-P16</f>
        <v>0</v>
      </c>
      <c r="S16" s="12">
        <f>(G16*K16-D16)*$C$6</f>
        <v>950</v>
      </c>
      <c r="T16" s="15">
        <v>0</v>
      </c>
      <c r="U16" s="15">
        <f t="shared" ref="U16" si="2">R16+S16+T16</f>
        <v>950</v>
      </c>
      <c r="V16" s="16">
        <f>P16+U16</f>
        <v>6650</v>
      </c>
    </row>
    <row r="17" spans="2:27" s="2" customFormat="1" x14ac:dyDescent="0.3">
      <c r="B17" s="18" t="s">
        <v>47</v>
      </c>
      <c r="C17" s="19">
        <v>11000</v>
      </c>
      <c r="D17" s="19">
        <f>D$14-E17*F17*K17</f>
        <v>4750</v>
      </c>
      <c r="E17" s="19">
        <v>0</v>
      </c>
      <c r="F17" s="20">
        <f t="shared" ref="F17:F25" si="3">$C$3</f>
        <v>0.5</v>
      </c>
      <c r="G17" s="19">
        <f>C17*F17</f>
        <v>5500</v>
      </c>
      <c r="H17" s="19">
        <f>G17*-$C$4</f>
        <v>-275</v>
      </c>
      <c r="I17" s="19">
        <f>G17*-$C$5</f>
        <v>0</v>
      </c>
      <c r="J17" s="19">
        <f>SUM(G17:I17)</f>
        <v>5225</v>
      </c>
      <c r="K17" s="21">
        <f>$K$14</f>
        <v>0.95</v>
      </c>
      <c r="L17" s="19">
        <v>0</v>
      </c>
      <c r="M17" s="19">
        <v>0</v>
      </c>
      <c r="N17" s="19">
        <f>SUM(J17,L17:M17)</f>
        <v>5225</v>
      </c>
      <c r="O17" s="19">
        <v>0</v>
      </c>
      <c r="P17" s="19">
        <f>SUM(N17:O17)*$C$6</f>
        <v>5225</v>
      </c>
      <c r="Q17" s="22" t="s">
        <v>26</v>
      </c>
      <c r="R17" s="22" t="s">
        <v>26</v>
      </c>
      <c r="S17" s="19">
        <f>(G17*K17-D17)*$C$6-S15</f>
        <v>0</v>
      </c>
      <c r="T17" s="22" t="s">
        <v>26</v>
      </c>
      <c r="U17" s="22" t="s">
        <v>26</v>
      </c>
      <c r="V17" s="16" t="s">
        <v>26</v>
      </c>
      <c r="Z17" s="17"/>
      <c r="AA17" s="17"/>
    </row>
    <row r="18" spans="2:27" s="2" customFormat="1" x14ac:dyDescent="0.3">
      <c r="B18" s="11" t="s">
        <v>16</v>
      </c>
      <c r="C18" s="12">
        <v>13000</v>
      </c>
      <c r="D18" s="12">
        <f>D$14-E18*F18*K18</f>
        <v>4750</v>
      </c>
      <c r="E18" s="12">
        <v>0</v>
      </c>
      <c r="F18" s="13">
        <f>$C$3</f>
        <v>0.5</v>
      </c>
      <c r="G18" s="12">
        <f>C18*F18</f>
        <v>6500</v>
      </c>
      <c r="H18" s="12">
        <f>G18*-$C$4</f>
        <v>-325</v>
      </c>
      <c r="I18" s="12">
        <f>G18*-$C$5</f>
        <v>0</v>
      </c>
      <c r="J18" s="12">
        <f t="shared" si="0"/>
        <v>6175</v>
      </c>
      <c r="K18" s="14">
        <f>$K$14</f>
        <v>0.95</v>
      </c>
      <c r="L18" s="12">
        <v>0</v>
      </c>
      <c r="M18" s="12">
        <v>0</v>
      </c>
      <c r="N18" s="12">
        <f t="shared" si="1"/>
        <v>6175</v>
      </c>
      <c r="O18" s="12">
        <v>0</v>
      </c>
      <c r="P18" s="12">
        <f>SUM(N18:O18)*$C$6</f>
        <v>6175</v>
      </c>
      <c r="Q18" s="15">
        <f t="shared" ref="Q18" si="4">$Q$15</f>
        <v>5700</v>
      </c>
      <c r="R18" s="12">
        <f>Q18-P18</f>
        <v>-475</v>
      </c>
      <c r="S18" s="12">
        <f>(G18*K18-D18)*$C$6</f>
        <v>1425</v>
      </c>
      <c r="T18" s="15">
        <v>0</v>
      </c>
      <c r="U18" s="15">
        <f>R18+S18+T18</f>
        <v>950</v>
      </c>
      <c r="V18" s="16" t="s">
        <v>26</v>
      </c>
      <c r="AA18" s="17"/>
    </row>
    <row r="19" spans="2:27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>
        <f>U18+S17</f>
        <v>950</v>
      </c>
      <c r="V19" s="23">
        <f>P18+U19</f>
        <v>7125</v>
      </c>
      <c r="Z19" s="17"/>
    </row>
    <row r="20" spans="2:27" s="2" customFormat="1" x14ac:dyDescent="0.3">
      <c r="B20" s="26" t="s">
        <v>48</v>
      </c>
      <c r="C20" s="27">
        <f>C18+$C$9</f>
        <v>15000</v>
      </c>
      <c r="D20" s="28">
        <f>C20*K20*F20</f>
        <v>7125</v>
      </c>
      <c r="E20" s="27">
        <v>0</v>
      </c>
      <c r="F20" s="29">
        <f>$C$3</f>
        <v>0.5</v>
      </c>
      <c r="G20" s="27">
        <f>C20*F20</f>
        <v>7500</v>
      </c>
      <c r="H20" s="27">
        <f>G20*-$C$4</f>
        <v>-375</v>
      </c>
      <c r="I20" s="27">
        <f>G20*-$C$5</f>
        <v>0</v>
      </c>
      <c r="J20" s="27">
        <f>SUM(G20:I20)</f>
        <v>7125</v>
      </c>
      <c r="K20" s="30">
        <f>K69</f>
        <v>0.95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</row>
    <row r="21" spans="2:27" s="2" customFormat="1" x14ac:dyDescent="0.3">
      <c r="B21" s="18" t="s">
        <v>49</v>
      </c>
      <c r="C21" s="19">
        <v>12000</v>
      </c>
      <c r="D21" s="19">
        <f>D$14-E21*K21*F21</f>
        <v>4750</v>
      </c>
      <c r="E21" s="19">
        <v>0</v>
      </c>
      <c r="F21" s="20">
        <f t="shared" si="3"/>
        <v>0.5</v>
      </c>
      <c r="G21" s="19">
        <f>C21*F21</f>
        <v>6000</v>
      </c>
      <c r="H21" s="19">
        <f>G21*-$C$4</f>
        <v>-300</v>
      </c>
      <c r="I21" s="19">
        <f>G21*-$C$5</f>
        <v>0</v>
      </c>
      <c r="J21" s="19">
        <f>SUM(G21:I21)</f>
        <v>5700</v>
      </c>
      <c r="K21" s="21">
        <f>K14</f>
        <v>0.95</v>
      </c>
      <c r="L21" s="19">
        <v>0</v>
      </c>
      <c r="M21" s="19">
        <v>0</v>
      </c>
      <c r="N21" s="19">
        <f>SUM(J21,L21:M21)</f>
        <v>5700</v>
      </c>
      <c r="O21" s="19">
        <v>0</v>
      </c>
      <c r="P21" s="19">
        <f>SUM(N21:O21)*$C$6</f>
        <v>5700</v>
      </c>
      <c r="Q21" s="22" t="s">
        <v>26</v>
      </c>
      <c r="R21" s="22" t="s">
        <v>26</v>
      </c>
      <c r="S21" s="19">
        <f>(G21*K21-D21)*$C$6-S16</f>
        <v>0</v>
      </c>
      <c r="T21" s="22" t="s">
        <v>26</v>
      </c>
      <c r="U21" s="22" t="s">
        <v>26</v>
      </c>
      <c r="V21" s="15" t="s">
        <v>26</v>
      </c>
    </row>
    <row r="22" spans="2:27" s="2" customFormat="1" x14ac:dyDescent="0.3">
      <c r="B22" s="31" t="s">
        <v>17</v>
      </c>
      <c r="C22" s="12">
        <v>15000</v>
      </c>
      <c r="D22" s="12">
        <f>D$20-E22*K22*F22</f>
        <v>7125</v>
      </c>
      <c r="E22" s="12">
        <v>0</v>
      </c>
      <c r="F22" s="13">
        <f t="shared" si="3"/>
        <v>0.5</v>
      </c>
      <c r="G22" s="12">
        <f>C22*F22</f>
        <v>7500</v>
      </c>
      <c r="H22" s="12">
        <f>G22*-$C$4</f>
        <v>-375</v>
      </c>
      <c r="I22" s="12">
        <f t="shared" ref="I22:I25" si="5">G22*-$C$5</f>
        <v>0</v>
      </c>
      <c r="J22" s="12">
        <f t="shared" si="0"/>
        <v>7125</v>
      </c>
      <c r="K22" s="14">
        <f>K20</f>
        <v>0.95</v>
      </c>
      <c r="L22" s="12">
        <v>0</v>
      </c>
      <c r="M22" s="12">
        <v>0</v>
      </c>
      <c r="N22" s="12">
        <f t="shared" si="1"/>
        <v>7125</v>
      </c>
      <c r="O22" s="12">
        <v>0</v>
      </c>
      <c r="P22" s="12">
        <f>SUM(N22:O22)*$C$6</f>
        <v>7125</v>
      </c>
      <c r="Q22" s="15">
        <f>(D69-T71)*C7</f>
        <v>6555</v>
      </c>
      <c r="R22" s="12">
        <f>Q22-P22</f>
        <v>-570</v>
      </c>
      <c r="S22" s="12">
        <f>(G22*K22-D22)*$C$6</f>
        <v>0</v>
      </c>
      <c r="T22" s="15">
        <f>S18*$C$8</f>
        <v>712.5</v>
      </c>
      <c r="U22" s="15">
        <f>R22+S22+T22</f>
        <v>142.5</v>
      </c>
      <c r="V22" s="16" t="s">
        <v>26</v>
      </c>
    </row>
    <row r="23" spans="2:27" s="1" customFormat="1" x14ac:dyDescent="0.3">
      <c r="B23" s="1" t="s">
        <v>20</v>
      </c>
      <c r="C23" s="23" t="s">
        <v>26</v>
      </c>
      <c r="D23" s="23" t="s">
        <v>26</v>
      </c>
      <c r="E23" s="23" t="s">
        <v>26</v>
      </c>
      <c r="F23" s="24" t="s">
        <v>26</v>
      </c>
      <c r="G23" s="23" t="s">
        <v>26</v>
      </c>
      <c r="H23" s="23" t="s">
        <v>26</v>
      </c>
      <c r="I23" s="23" t="s">
        <v>26</v>
      </c>
      <c r="J23" s="23" t="s">
        <v>26</v>
      </c>
      <c r="K23" s="25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  <c r="R23" s="23" t="s">
        <v>26</v>
      </c>
      <c r="S23" s="23" t="s">
        <v>26</v>
      </c>
      <c r="T23" s="23" t="s">
        <v>26</v>
      </c>
      <c r="U23" s="23">
        <f>U22+S21</f>
        <v>142.5</v>
      </c>
      <c r="V23" s="23">
        <f>P22+U23</f>
        <v>7267.5</v>
      </c>
      <c r="X23" s="136"/>
    </row>
    <row r="24" spans="2:27" s="2" customFormat="1" x14ac:dyDescent="0.3">
      <c r="B24" s="18" t="s">
        <v>51</v>
      </c>
      <c r="C24" s="19">
        <v>13000</v>
      </c>
      <c r="D24" s="19">
        <f>D$14-E24*F24*K24</f>
        <v>4750</v>
      </c>
      <c r="E24" s="19">
        <v>0</v>
      </c>
      <c r="F24" s="20">
        <f>$C$3</f>
        <v>0.5</v>
      </c>
      <c r="G24" s="19">
        <f>C24*F24</f>
        <v>6500</v>
      </c>
      <c r="H24" s="19">
        <f>G24*-$C$4</f>
        <v>-325</v>
      </c>
      <c r="I24" s="19">
        <f>G24*-$C$5</f>
        <v>0</v>
      </c>
      <c r="J24" s="19">
        <f>SUM(G24:I24)</f>
        <v>6175</v>
      </c>
      <c r="K24" s="21">
        <f>K14</f>
        <v>0.95</v>
      </c>
      <c r="L24" s="19">
        <v>0</v>
      </c>
      <c r="M24" s="19">
        <v>0</v>
      </c>
      <c r="N24" s="19">
        <f>SUM(J24,L24:M24)</f>
        <v>6175</v>
      </c>
      <c r="O24" s="19">
        <v>0</v>
      </c>
      <c r="P24" s="19">
        <f>SUM(N24:O24)*$C$6</f>
        <v>6175</v>
      </c>
      <c r="Q24" s="22" t="s">
        <v>26</v>
      </c>
      <c r="R24" s="22" t="s">
        <v>26</v>
      </c>
      <c r="S24" s="19">
        <f>(G24*K24-D24)*$C$6-S18</f>
        <v>0</v>
      </c>
      <c r="T24" s="22" t="s">
        <v>26</v>
      </c>
      <c r="U24" s="22" t="s">
        <v>26</v>
      </c>
      <c r="V24" s="15" t="s">
        <v>26</v>
      </c>
    </row>
    <row r="25" spans="2:27" s="2" customFormat="1" x14ac:dyDescent="0.3">
      <c r="B25" s="11" t="s">
        <v>18</v>
      </c>
      <c r="C25" s="12">
        <v>15000</v>
      </c>
      <c r="D25" s="12">
        <f>D$20-E25*F25*K25</f>
        <v>7125</v>
      </c>
      <c r="E25" s="12">
        <v>0</v>
      </c>
      <c r="F25" s="13">
        <f t="shared" si="3"/>
        <v>0.5</v>
      </c>
      <c r="G25" s="12">
        <f>C25*F25</f>
        <v>7500</v>
      </c>
      <c r="H25" s="12">
        <f t="shared" ref="H25" si="6">G25*-$C$4</f>
        <v>-375</v>
      </c>
      <c r="I25" s="12">
        <f t="shared" si="5"/>
        <v>0</v>
      </c>
      <c r="J25" s="12">
        <f t="shared" si="0"/>
        <v>7125</v>
      </c>
      <c r="K25" s="14">
        <f>K20</f>
        <v>0.95</v>
      </c>
      <c r="L25" s="12">
        <v>0</v>
      </c>
      <c r="M25" s="12">
        <v>0</v>
      </c>
      <c r="N25" s="12">
        <f t="shared" si="1"/>
        <v>7125</v>
      </c>
      <c r="O25" s="12">
        <v>0</v>
      </c>
      <c r="P25" s="12">
        <f>SUM(N25:O25)*$C$6</f>
        <v>7125</v>
      </c>
      <c r="Q25" s="15">
        <f>Q22</f>
        <v>6555</v>
      </c>
      <c r="R25" s="15">
        <f>Q25-P25</f>
        <v>-570</v>
      </c>
      <c r="S25" s="12">
        <f>(G25*K25-D25)*$C$6</f>
        <v>0</v>
      </c>
      <c r="T25" s="15">
        <f>T22</f>
        <v>712.5</v>
      </c>
      <c r="U25" s="15">
        <f t="shared" ref="U25" si="7">R25+S25+T25</f>
        <v>142.5</v>
      </c>
      <c r="V25" s="15" t="s">
        <v>26</v>
      </c>
    </row>
    <row r="26" spans="2:27" s="1" customFormat="1" x14ac:dyDescent="0.3">
      <c r="B26" s="1" t="s">
        <v>21</v>
      </c>
      <c r="C26" s="23" t="s">
        <v>26</v>
      </c>
      <c r="D26" s="23" t="s">
        <v>26</v>
      </c>
      <c r="E26" s="23" t="s">
        <v>26</v>
      </c>
      <c r="F26" s="24" t="s">
        <v>26</v>
      </c>
      <c r="G26" s="23" t="s">
        <v>26</v>
      </c>
      <c r="H26" s="23" t="s">
        <v>26</v>
      </c>
      <c r="I26" s="23" t="s">
        <v>26</v>
      </c>
      <c r="J26" s="23" t="s">
        <v>26</v>
      </c>
      <c r="K26" s="25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  <c r="R26" s="23" t="s">
        <v>26</v>
      </c>
      <c r="S26" s="23" t="s">
        <v>26</v>
      </c>
      <c r="T26" s="23" t="s">
        <v>26</v>
      </c>
      <c r="U26" s="23">
        <f>U25+S24</f>
        <v>142.5</v>
      </c>
      <c r="V26" s="23">
        <f>P25+U26</f>
        <v>7267.5</v>
      </c>
    </row>
    <row r="27" spans="2:27" s="2" customFormat="1" x14ac:dyDescent="0.3">
      <c r="B27" s="18" t="s">
        <v>52</v>
      </c>
      <c r="C27" s="19">
        <v>15000</v>
      </c>
      <c r="D27" s="19">
        <f>D$20-E27*F27*K27</f>
        <v>7125</v>
      </c>
      <c r="E27" s="19">
        <v>0</v>
      </c>
      <c r="F27" s="20">
        <f>$C$3</f>
        <v>0.5</v>
      </c>
      <c r="G27" s="19">
        <f>C27*F27</f>
        <v>7500</v>
      </c>
      <c r="H27" s="19">
        <f>G27*-$C$4</f>
        <v>-375</v>
      </c>
      <c r="I27" s="19">
        <f>G27*-$C$5</f>
        <v>0</v>
      </c>
      <c r="J27" s="19">
        <f>SUM(G27:I27)</f>
        <v>7125</v>
      </c>
      <c r="K27" s="21">
        <f>K18</f>
        <v>0.95</v>
      </c>
      <c r="L27" s="19">
        <v>0</v>
      </c>
      <c r="M27" s="19">
        <v>0</v>
      </c>
      <c r="N27" s="19">
        <f>SUM(J27,L27:M27)</f>
        <v>7125</v>
      </c>
      <c r="O27" s="19">
        <v>0</v>
      </c>
      <c r="P27" s="19">
        <f>SUM(N27:O27)*$C$6</f>
        <v>7125</v>
      </c>
      <c r="Q27" s="22" t="s">
        <v>26</v>
      </c>
      <c r="R27" s="22" t="s">
        <v>26</v>
      </c>
      <c r="S27" s="19">
        <f>(G27*K27-D27)*$C$6-S22</f>
        <v>0</v>
      </c>
      <c r="T27" s="22" t="s">
        <v>26</v>
      </c>
      <c r="U27" s="22" t="s">
        <v>26</v>
      </c>
      <c r="V27" s="15" t="s">
        <v>26</v>
      </c>
    </row>
    <row r="28" spans="2:27" s="2" customFormat="1" x14ac:dyDescent="0.3">
      <c r="B28" s="11" t="s">
        <v>40</v>
      </c>
      <c r="C28" s="12">
        <v>15000</v>
      </c>
      <c r="D28" s="12">
        <f>D$20-E28*F28*K28</f>
        <v>7125</v>
      </c>
      <c r="E28" s="12">
        <v>0</v>
      </c>
      <c r="F28" s="13">
        <f t="shared" ref="F28:F32" si="8">$C$3</f>
        <v>0.5</v>
      </c>
      <c r="G28" s="12">
        <f>C28*F28</f>
        <v>7500</v>
      </c>
      <c r="H28" s="12">
        <f t="shared" ref="H28" si="9">G28*-$C$4</f>
        <v>-375</v>
      </c>
      <c r="I28" s="12">
        <f t="shared" ref="I28" si="10">G28*-$C$5</f>
        <v>0</v>
      </c>
      <c r="J28" s="12">
        <f t="shared" ref="J28" si="11">SUM(G28:I28)</f>
        <v>7125</v>
      </c>
      <c r="K28" s="14">
        <f>K20</f>
        <v>0.95</v>
      </c>
      <c r="L28" s="12">
        <v>0</v>
      </c>
      <c r="M28" s="12">
        <v>0</v>
      </c>
      <c r="N28" s="12">
        <f t="shared" ref="N28" si="12">SUM(J28,L28:M28)</f>
        <v>7125</v>
      </c>
      <c r="O28" s="12">
        <v>0</v>
      </c>
      <c r="P28" s="12">
        <f>SUM(N28:O28)*$C$6</f>
        <v>7125</v>
      </c>
      <c r="Q28" s="15">
        <f>Q25</f>
        <v>6555</v>
      </c>
      <c r="R28" s="15">
        <f>Q28-P28</f>
        <v>-570</v>
      </c>
      <c r="S28" s="12">
        <f>(G28*K28-D28)*$C$6</f>
        <v>0</v>
      </c>
      <c r="T28" s="15">
        <f>T22</f>
        <v>712.5</v>
      </c>
      <c r="U28" s="15">
        <f>R28+S28+T28</f>
        <v>142.5</v>
      </c>
      <c r="V28" s="15" t="s">
        <v>26</v>
      </c>
    </row>
    <row r="29" spans="2:27" s="1" customFormat="1" ht="15" thickBot="1" x14ac:dyDescent="0.35">
      <c r="B29" s="1" t="s">
        <v>41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>
        <f>U28+S27</f>
        <v>142.5</v>
      </c>
      <c r="V29" s="23">
        <f>P28+U29</f>
        <v>7267.5</v>
      </c>
    </row>
    <row r="30" spans="2:27" s="2" customFormat="1" x14ac:dyDescent="0.3">
      <c r="B30" s="26" t="s">
        <v>50</v>
      </c>
      <c r="C30" s="27">
        <f>C28+$C$9</f>
        <v>17000</v>
      </c>
      <c r="D30" s="28">
        <f>C30*K30*F30</f>
        <v>8075</v>
      </c>
      <c r="E30" s="27">
        <v>0</v>
      </c>
      <c r="F30" s="29">
        <f>$C$3</f>
        <v>0.5</v>
      </c>
      <c r="G30" s="27">
        <f>C30*F30</f>
        <v>8500</v>
      </c>
      <c r="H30" s="27">
        <f>G30*-$C$4</f>
        <v>-425</v>
      </c>
      <c r="I30" s="27">
        <f>G30*-$C$5</f>
        <v>0</v>
      </c>
      <c r="J30" s="27">
        <f>SUM(G30:I30)</f>
        <v>8075</v>
      </c>
      <c r="K30" s="30">
        <f>K79</f>
        <v>0.95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8" t="s">
        <v>26</v>
      </c>
      <c r="R30" s="28" t="s">
        <v>26</v>
      </c>
      <c r="S30" s="28" t="s">
        <v>26</v>
      </c>
      <c r="T30" s="28" t="s">
        <v>26</v>
      </c>
      <c r="U30" s="28" t="s">
        <v>26</v>
      </c>
      <c r="V30" s="28" t="s">
        <v>26</v>
      </c>
    </row>
    <row r="31" spans="2:27" s="2" customFormat="1" x14ac:dyDescent="0.3">
      <c r="B31" s="18" t="s">
        <v>53</v>
      </c>
      <c r="C31" s="19">
        <v>13000</v>
      </c>
      <c r="D31" s="19">
        <f>D$20-E31*F31*K31</f>
        <v>7125</v>
      </c>
      <c r="E31" s="19">
        <v>0</v>
      </c>
      <c r="F31" s="20">
        <f>$C$3</f>
        <v>0.5</v>
      </c>
      <c r="G31" s="19">
        <f>C31*F31</f>
        <v>6500</v>
      </c>
      <c r="H31" s="19">
        <f>G31*-$C$4</f>
        <v>-325</v>
      </c>
      <c r="I31" s="19">
        <f>G31*-$C$5</f>
        <v>0</v>
      </c>
      <c r="J31" s="19">
        <f t="shared" ref="J31" si="13">SUM(G31:I31)</f>
        <v>6175</v>
      </c>
      <c r="K31" s="21">
        <f>K20</f>
        <v>0.95</v>
      </c>
      <c r="L31" s="19">
        <v>0</v>
      </c>
      <c r="M31" s="19">
        <v>0</v>
      </c>
      <c r="N31" s="19">
        <f>SUM(J31,L31:M31)</f>
        <v>6175</v>
      </c>
      <c r="O31" s="19">
        <v>0</v>
      </c>
      <c r="P31" s="19">
        <f>SUM(N31:O31)*$C$6</f>
        <v>6175</v>
      </c>
      <c r="Q31" s="22" t="s">
        <v>26</v>
      </c>
      <c r="R31" s="22" t="s">
        <v>26</v>
      </c>
      <c r="S31" s="19">
        <f>(G31*K31-D31)*$C$6-S25</f>
        <v>-950</v>
      </c>
      <c r="T31" s="22" t="s">
        <v>26</v>
      </c>
      <c r="U31" s="22" t="s">
        <v>26</v>
      </c>
      <c r="V31" s="15" t="s">
        <v>26</v>
      </c>
    </row>
    <row r="32" spans="2:27" s="2" customFormat="1" x14ac:dyDescent="0.3">
      <c r="B32" s="11" t="s">
        <v>42</v>
      </c>
      <c r="C32" s="12">
        <v>17000</v>
      </c>
      <c r="D32" s="12">
        <f>D$30-E32*F32*K32</f>
        <v>8075</v>
      </c>
      <c r="E32" s="12">
        <v>0</v>
      </c>
      <c r="F32" s="13">
        <f t="shared" si="8"/>
        <v>0.5</v>
      </c>
      <c r="G32" s="12">
        <f>C32*F32</f>
        <v>8500</v>
      </c>
      <c r="H32" s="12">
        <f t="shared" ref="H32" si="14">G32*-$C$4</f>
        <v>-425</v>
      </c>
      <c r="I32" s="12">
        <f t="shared" ref="I32" si="15">G32*-$C$5</f>
        <v>0</v>
      </c>
      <c r="J32" s="12">
        <f>SUM(G32:I32)</f>
        <v>8075</v>
      </c>
      <c r="K32" s="14">
        <f>K20</f>
        <v>0.95</v>
      </c>
      <c r="L32" s="12">
        <v>0</v>
      </c>
      <c r="M32" s="12">
        <v>0</v>
      </c>
      <c r="N32" s="12">
        <f t="shared" ref="N32" si="16">SUM(J32,L32:M32)</f>
        <v>8075</v>
      </c>
      <c r="O32" s="12">
        <v>0</v>
      </c>
      <c r="P32" s="12">
        <f>SUM(N32:O32)*$C$6</f>
        <v>8075</v>
      </c>
      <c r="Q32" s="15">
        <f>(D79-T81)*C7</f>
        <v>6555</v>
      </c>
      <c r="R32" s="15">
        <f>Q32-P32</f>
        <v>-1520</v>
      </c>
      <c r="S32" s="12">
        <f>(G32*K32-D32)*$C$6</f>
        <v>0</v>
      </c>
      <c r="T32" s="15">
        <f>T28+S28*$C$8</f>
        <v>712.5</v>
      </c>
      <c r="U32" s="15">
        <f>R32+S32+T32</f>
        <v>-807.5</v>
      </c>
      <c r="V32" s="15" t="s">
        <v>26</v>
      </c>
    </row>
    <row r="33" spans="2:22" s="1" customFormat="1" x14ac:dyDescent="0.3">
      <c r="B33" s="1" t="s">
        <v>43</v>
      </c>
      <c r="C33" s="23" t="s">
        <v>26</v>
      </c>
      <c r="D33" s="23" t="s">
        <v>26</v>
      </c>
      <c r="E33" s="23" t="s">
        <v>26</v>
      </c>
      <c r="F33" s="24" t="s">
        <v>26</v>
      </c>
      <c r="G33" s="23" t="s">
        <v>26</v>
      </c>
      <c r="H33" s="23" t="s">
        <v>26</v>
      </c>
      <c r="I33" s="23" t="s">
        <v>26</v>
      </c>
      <c r="J33" s="23" t="s">
        <v>26</v>
      </c>
      <c r="K33" s="25" t="s">
        <v>26</v>
      </c>
      <c r="L33" s="23" t="s">
        <v>26</v>
      </c>
      <c r="M33" s="23" t="s">
        <v>26</v>
      </c>
      <c r="N33" s="23" t="s">
        <v>26</v>
      </c>
      <c r="O33" s="23" t="s">
        <v>26</v>
      </c>
      <c r="P33" s="23" t="s">
        <v>26</v>
      </c>
      <c r="Q33" s="23" t="s">
        <v>26</v>
      </c>
      <c r="R33" s="23" t="s">
        <v>26</v>
      </c>
      <c r="S33" s="23" t="s">
        <v>26</v>
      </c>
      <c r="T33" s="23" t="s">
        <v>26</v>
      </c>
      <c r="U33" s="23">
        <f>U32+S31</f>
        <v>-1757.5</v>
      </c>
      <c r="V33" s="23">
        <f>P32+U33</f>
        <v>6317.5</v>
      </c>
    </row>
    <row r="34" spans="2:22" s="1" customFormat="1" x14ac:dyDescent="0.3">
      <c r="C34" s="23"/>
      <c r="D34" s="23"/>
      <c r="E34" s="23"/>
      <c r="F34" s="24"/>
      <c r="G34" s="23"/>
      <c r="H34" s="23"/>
      <c r="I34" s="23"/>
      <c r="J34" s="23"/>
      <c r="K34" s="2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2" customFormat="1" x14ac:dyDescent="0.3">
      <c r="Q35" s="3"/>
      <c r="T35" s="3"/>
      <c r="U35" s="3"/>
      <c r="V35" s="3"/>
    </row>
    <row r="36" spans="2:22" s="33" customFormat="1" x14ac:dyDescent="0.3">
      <c r="Q36" s="34"/>
      <c r="T36" s="34"/>
      <c r="U36" s="34"/>
      <c r="V36" s="34"/>
    </row>
    <row r="37" spans="2:22" s="33" customFormat="1" x14ac:dyDescent="0.3">
      <c r="B37" s="32" t="s">
        <v>32</v>
      </c>
      <c r="Q37" s="34"/>
      <c r="T37" s="34"/>
      <c r="U37" s="34"/>
      <c r="V37" s="34"/>
    </row>
    <row r="38" spans="2:22" s="33" customFormat="1" ht="57.6" x14ac:dyDescent="0.3">
      <c r="B38" s="35"/>
      <c r="C38" s="36" t="s">
        <v>0</v>
      </c>
      <c r="D38" s="36" t="s">
        <v>39</v>
      </c>
      <c r="E38" s="36" t="s">
        <v>27</v>
      </c>
      <c r="F38" s="36" t="s">
        <v>3</v>
      </c>
      <c r="G38" s="36" t="s">
        <v>7</v>
      </c>
      <c r="H38" s="36" t="s">
        <v>4</v>
      </c>
      <c r="I38" s="36" t="s">
        <v>5</v>
      </c>
      <c r="J38" s="36" t="s">
        <v>6</v>
      </c>
      <c r="K38" s="36" t="s">
        <v>15</v>
      </c>
      <c r="L38" s="36" t="s">
        <v>1</v>
      </c>
      <c r="M38" s="36" t="s">
        <v>8</v>
      </c>
      <c r="N38" s="36" t="s">
        <v>13</v>
      </c>
      <c r="O38" s="36" t="s">
        <v>25</v>
      </c>
      <c r="P38" s="36" t="s">
        <v>9</v>
      </c>
      <c r="Q38" s="36" t="s">
        <v>2</v>
      </c>
      <c r="R38" s="36" t="s">
        <v>37</v>
      </c>
      <c r="S38" s="36" t="s">
        <v>28</v>
      </c>
      <c r="T38" s="36" t="s">
        <v>29</v>
      </c>
      <c r="U38" s="36" t="s">
        <v>38</v>
      </c>
      <c r="V38" s="36" t="s">
        <v>24</v>
      </c>
    </row>
    <row r="39" spans="2:22" s="33" customFormat="1" x14ac:dyDescent="0.3">
      <c r="B39" s="37" t="s">
        <v>46</v>
      </c>
      <c r="C39" s="38">
        <f>C14</f>
        <v>10000</v>
      </c>
      <c r="D39" s="39">
        <f>G39*K39</f>
        <v>4750</v>
      </c>
      <c r="E39" s="39" t="s">
        <v>26</v>
      </c>
      <c r="F39" s="40">
        <f>$C$3</f>
        <v>0.5</v>
      </c>
      <c r="G39" s="38">
        <f>C39*F39</f>
        <v>5000</v>
      </c>
      <c r="H39" s="39">
        <f>G39*-$D$4</f>
        <v>-250</v>
      </c>
      <c r="I39" s="39">
        <v>0</v>
      </c>
      <c r="J39" s="38">
        <f>SUM(G39:I39)</f>
        <v>4750</v>
      </c>
      <c r="K39" s="41">
        <f>K63</f>
        <v>0.95</v>
      </c>
      <c r="L39" s="39" t="s">
        <v>26</v>
      </c>
      <c r="M39" s="39" t="s">
        <v>26</v>
      </c>
      <c r="N39" s="39" t="s">
        <v>26</v>
      </c>
      <c r="O39" s="39" t="s">
        <v>26</v>
      </c>
      <c r="P39" s="39" t="s">
        <v>26</v>
      </c>
      <c r="Q39" s="39" t="s">
        <v>26</v>
      </c>
      <c r="R39" s="42" t="s">
        <v>26</v>
      </c>
      <c r="S39" s="42" t="s">
        <v>26</v>
      </c>
      <c r="T39" s="42" t="s">
        <v>26</v>
      </c>
      <c r="U39" s="42" t="s">
        <v>26</v>
      </c>
      <c r="V39" s="42" t="s">
        <v>26</v>
      </c>
    </row>
    <row r="40" spans="2:22" s="33" customFormat="1" x14ac:dyDescent="0.3">
      <c r="B40" s="43" t="s">
        <v>22</v>
      </c>
      <c r="C40" s="44">
        <v>11000</v>
      </c>
      <c r="D40" s="44">
        <f>D$39-E40*K40*F40</f>
        <v>4750</v>
      </c>
      <c r="E40" s="44">
        <v>0</v>
      </c>
      <c r="F40" s="45">
        <f>$C$3</f>
        <v>0.5</v>
      </c>
      <c r="G40" s="44">
        <f>C40*F40</f>
        <v>5500</v>
      </c>
      <c r="H40" s="44">
        <f>G40*-$D$4</f>
        <v>-275</v>
      </c>
      <c r="I40" s="44">
        <f>G40*-$C$5</f>
        <v>0</v>
      </c>
      <c r="J40" s="44">
        <f t="shared" ref="J40:J43" si="17">SUM(G40:I40)</f>
        <v>5225</v>
      </c>
      <c r="K40" s="46">
        <f>$K$14</f>
        <v>0.95</v>
      </c>
      <c r="L40" s="44">
        <v>0</v>
      </c>
      <c r="M40" s="44">
        <v>0</v>
      </c>
      <c r="N40" s="44">
        <f t="shared" ref="N40:N43" si="18">SUM(J40,L40:M40)</f>
        <v>5225</v>
      </c>
      <c r="O40" s="44">
        <v>0</v>
      </c>
      <c r="P40" s="44">
        <f>SUM(N40:O40)*$C$6</f>
        <v>5225</v>
      </c>
      <c r="Q40" s="108">
        <f>D63*D7</f>
        <v>3800</v>
      </c>
      <c r="R40" s="47">
        <f>Q40-P40</f>
        <v>-1425</v>
      </c>
      <c r="S40" s="47">
        <f>(G40*K40-D40)*$C$6</f>
        <v>475</v>
      </c>
      <c r="T40" s="48">
        <v>0</v>
      </c>
      <c r="U40" s="48">
        <f>R40+S40+T40</f>
        <v>-950</v>
      </c>
      <c r="V40" s="49">
        <f>P40+U40</f>
        <v>4275</v>
      </c>
    </row>
    <row r="41" spans="2:22" s="33" customFormat="1" x14ac:dyDescent="0.3">
      <c r="B41" s="43" t="s">
        <v>23</v>
      </c>
      <c r="C41" s="44">
        <v>12000</v>
      </c>
      <c r="D41" s="44">
        <f>D$39-E41*F41*K41</f>
        <v>4750</v>
      </c>
      <c r="E41" s="44">
        <v>0</v>
      </c>
      <c r="F41" s="45">
        <f>$C$3</f>
        <v>0.5</v>
      </c>
      <c r="G41" s="44">
        <f>C41*F41</f>
        <v>6000</v>
      </c>
      <c r="H41" s="44">
        <f t="shared" ref="H41:H43" si="19">G41*-$D$4</f>
        <v>-300</v>
      </c>
      <c r="I41" s="44">
        <f>G41*-$C$5</f>
        <v>0</v>
      </c>
      <c r="J41" s="44">
        <f t="shared" si="17"/>
        <v>5700</v>
      </c>
      <c r="K41" s="46">
        <f>$K$14</f>
        <v>0.95</v>
      </c>
      <c r="L41" s="44">
        <v>0</v>
      </c>
      <c r="M41" s="44">
        <v>0</v>
      </c>
      <c r="N41" s="44">
        <f t="shared" si="18"/>
        <v>5700</v>
      </c>
      <c r="O41" s="44">
        <v>0</v>
      </c>
      <c r="P41" s="44">
        <f>SUM(N41:O41)*$C$6</f>
        <v>5700</v>
      </c>
      <c r="Q41" s="108">
        <f>$Q$40</f>
        <v>3800</v>
      </c>
      <c r="R41" s="47">
        <f>Q41-P41</f>
        <v>-1900</v>
      </c>
      <c r="S41" s="47">
        <f>(G41*K41-D41)*$C$6</f>
        <v>950</v>
      </c>
      <c r="T41" s="48">
        <v>0</v>
      </c>
      <c r="U41" s="48">
        <f t="shared" ref="U41" si="20">R41+S41+T41</f>
        <v>-950</v>
      </c>
      <c r="V41" s="49">
        <f t="shared" ref="V41" si="21">P41+U41</f>
        <v>4750</v>
      </c>
    </row>
    <row r="42" spans="2:22" s="33" customFormat="1" x14ac:dyDescent="0.3">
      <c r="B42" s="50" t="s">
        <v>47</v>
      </c>
      <c r="C42" s="51">
        <v>11000</v>
      </c>
      <c r="D42" s="51">
        <f>D$39-E42*F42*K42</f>
        <v>4750</v>
      </c>
      <c r="E42" s="51">
        <v>0</v>
      </c>
      <c r="F42" s="52">
        <f t="shared" ref="F42:F50" si="22">$C$3</f>
        <v>0.5</v>
      </c>
      <c r="G42" s="51">
        <f>C42*F42</f>
        <v>5500</v>
      </c>
      <c r="H42" s="51">
        <f>G42*-$D$4</f>
        <v>-275</v>
      </c>
      <c r="I42" s="51">
        <f t="shared" ref="I42" si="23">G42*-$C$5</f>
        <v>0</v>
      </c>
      <c r="J42" s="51">
        <f>SUM(G42:I42)</f>
        <v>5225</v>
      </c>
      <c r="K42" s="53">
        <f>$K$14</f>
        <v>0.95</v>
      </c>
      <c r="L42" s="51">
        <v>0</v>
      </c>
      <c r="M42" s="51">
        <v>0</v>
      </c>
      <c r="N42" s="51">
        <f>SUM(J42,L42:M42)</f>
        <v>5225</v>
      </c>
      <c r="O42" s="51">
        <v>0</v>
      </c>
      <c r="P42" s="51">
        <f>SUM(N42:O42)*$C$6</f>
        <v>5225</v>
      </c>
      <c r="Q42" s="109" t="s">
        <v>26</v>
      </c>
      <c r="R42" s="54" t="s">
        <v>26</v>
      </c>
      <c r="S42" s="55">
        <f>(G42*K42-D42)*$C$6-S40</f>
        <v>0</v>
      </c>
      <c r="T42" s="54" t="s">
        <v>26</v>
      </c>
      <c r="U42" s="54" t="s">
        <v>26</v>
      </c>
      <c r="V42" s="49" t="s">
        <v>26</v>
      </c>
    </row>
    <row r="43" spans="2:22" s="33" customFormat="1" x14ac:dyDescent="0.3">
      <c r="B43" s="43" t="s">
        <v>16</v>
      </c>
      <c r="C43" s="44">
        <v>13000</v>
      </c>
      <c r="D43" s="44">
        <f>D$39-E43*F43*K43</f>
        <v>4750</v>
      </c>
      <c r="E43" s="44">
        <v>0</v>
      </c>
      <c r="F43" s="45">
        <f>$C$3</f>
        <v>0.5</v>
      </c>
      <c r="G43" s="44">
        <f>C43*F43</f>
        <v>6500</v>
      </c>
      <c r="H43" s="44">
        <f t="shared" si="19"/>
        <v>-325</v>
      </c>
      <c r="I43" s="44">
        <f>G43*-$C$5</f>
        <v>0</v>
      </c>
      <c r="J43" s="44">
        <f t="shared" si="17"/>
        <v>6175</v>
      </c>
      <c r="K43" s="46">
        <f>$K$14</f>
        <v>0.95</v>
      </c>
      <c r="L43" s="44">
        <v>0</v>
      </c>
      <c r="M43" s="44">
        <v>0</v>
      </c>
      <c r="N43" s="44">
        <f t="shared" si="18"/>
        <v>6175</v>
      </c>
      <c r="O43" s="44">
        <v>0</v>
      </c>
      <c r="P43" s="44">
        <f>SUM(N43:O43)*$C$6</f>
        <v>6175</v>
      </c>
      <c r="Q43" s="108">
        <f>$Q$40</f>
        <v>3800</v>
      </c>
      <c r="R43" s="47">
        <f>Q43-P43</f>
        <v>-2375</v>
      </c>
      <c r="S43" s="47">
        <f>(G43*K43-D43)*$C$6</f>
        <v>1425</v>
      </c>
      <c r="T43" s="48">
        <v>0</v>
      </c>
      <c r="U43" s="48">
        <f>R43+S43+T43</f>
        <v>-950</v>
      </c>
      <c r="V43" s="49" t="s">
        <v>26</v>
      </c>
    </row>
    <row r="44" spans="2:22" s="33" customFormat="1" ht="15" thickBot="1" x14ac:dyDescent="0.35">
      <c r="B44" s="32" t="s">
        <v>19</v>
      </c>
      <c r="C44" s="56" t="s">
        <v>26</v>
      </c>
      <c r="D44" s="56" t="s">
        <v>26</v>
      </c>
      <c r="E44" s="56" t="s">
        <v>26</v>
      </c>
      <c r="F44" s="57" t="s">
        <v>26</v>
      </c>
      <c r="G44" s="56" t="s">
        <v>26</v>
      </c>
      <c r="H44" s="56" t="s">
        <v>26</v>
      </c>
      <c r="I44" s="56" t="s">
        <v>26</v>
      </c>
      <c r="J44" s="56" t="s">
        <v>26</v>
      </c>
      <c r="K44" s="58" t="s">
        <v>26</v>
      </c>
      <c r="L44" s="56" t="s">
        <v>26</v>
      </c>
      <c r="M44" s="56" t="s">
        <v>26</v>
      </c>
      <c r="N44" s="56" t="s">
        <v>26</v>
      </c>
      <c r="O44" s="56" t="s">
        <v>26</v>
      </c>
      <c r="P44" s="56" t="s">
        <v>26</v>
      </c>
      <c r="Q44" s="56" t="s">
        <v>26</v>
      </c>
      <c r="R44" s="59" t="s">
        <v>26</v>
      </c>
      <c r="S44" s="59" t="s">
        <v>26</v>
      </c>
      <c r="T44" s="59" t="s">
        <v>26</v>
      </c>
      <c r="U44" s="59">
        <f>U43+S42</f>
        <v>-950</v>
      </c>
      <c r="V44" s="59">
        <f>P43+U44</f>
        <v>5225</v>
      </c>
    </row>
    <row r="45" spans="2:22" s="33" customFormat="1" x14ac:dyDescent="0.3">
      <c r="B45" s="60" t="s">
        <v>48</v>
      </c>
      <c r="C45" s="61">
        <f>C43+$D$9</f>
        <v>11000</v>
      </c>
      <c r="D45" s="62">
        <f>C45*K45*F45</f>
        <v>5225</v>
      </c>
      <c r="E45" s="61">
        <v>0</v>
      </c>
      <c r="F45" s="63">
        <f>$C$3</f>
        <v>0.5</v>
      </c>
      <c r="G45" s="61">
        <f>C45*F45</f>
        <v>5500</v>
      </c>
      <c r="H45" s="61">
        <f t="shared" ref="H45:H47" si="24">G45*-$D$4</f>
        <v>-275</v>
      </c>
      <c r="I45" s="61">
        <f>G45*-$C$5</f>
        <v>0</v>
      </c>
      <c r="J45" s="61">
        <f>SUM(G45:I45)</f>
        <v>5225</v>
      </c>
      <c r="K45" s="64">
        <f>K69</f>
        <v>0.95</v>
      </c>
      <c r="L45" s="62" t="s">
        <v>26</v>
      </c>
      <c r="M45" s="62" t="s">
        <v>26</v>
      </c>
      <c r="N45" s="62" t="s">
        <v>26</v>
      </c>
      <c r="O45" s="62" t="s">
        <v>26</v>
      </c>
      <c r="P45" s="62" t="s">
        <v>26</v>
      </c>
      <c r="Q45" s="62" t="s">
        <v>26</v>
      </c>
      <c r="R45" s="62" t="s">
        <v>26</v>
      </c>
      <c r="S45" s="62" t="s">
        <v>26</v>
      </c>
      <c r="T45" s="62" t="s">
        <v>26</v>
      </c>
      <c r="U45" s="62" t="s">
        <v>26</v>
      </c>
      <c r="V45" s="62" t="s">
        <v>26</v>
      </c>
    </row>
    <row r="46" spans="2:22" s="33" customFormat="1" x14ac:dyDescent="0.3">
      <c r="B46" s="50" t="s">
        <v>49</v>
      </c>
      <c r="C46" s="51">
        <v>12000</v>
      </c>
      <c r="D46" s="51">
        <f>D$39-E46*K46*F46</f>
        <v>4750</v>
      </c>
      <c r="E46" s="51">
        <v>0</v>
      </c>
      <c r="F46" s="52">
        <f t="shared" si="22"/>
        <v>0.5</v>
      </c>
      <c r="G46" s="51">
        <f>C46*F46</f>
        <v>6000</v>
      </c>
      <c r="H46" s="51">
        <f>G46*-$D$4</f>
        <v>-300</v>
      </c>
      <c r="I46" s="51">
        <f>G46*-$C$5</f>
        <v>0</v>
      </c>
      <c r="J46" s="51">
        <f>SUM(G46:I46)</f>
        <v>5700</v>
      </c>
      <c r="K46" s="53">
        <f>K39</f>
        <v>0.95</v>
      </c>
      <c r="L46" s="51">
        <v>0</v>
      </c>
      <c r="M46" s="51">
        <v>0</v>
      </c>
      <c r="N46" s="51">
        <f>SUM(J46,L46:M46)</f>
        <v>5700</v>
      </c>
      <c r="O46" s="51">
        <v>0</v>
      </c>
      <c r="P46" s="51">
        <f>SUM(N46:O46)*$C$6</f>
        <v>5700</v>
      </c>
      <c r="Q46" s="109" t="s">
        <v>26</v>
      </c>
      <c r="R46" s="54" t="s">
        <v>26</v>
      </c>
      <c r="S46" s="55">
        <f>(G46*K46-D46)*$C$6-S41</f>
        <v>0</v>
      </c>
      <c r="T46" s="54" t="s">
        <v>26</v>
      </c>
      <c r="U46" s="54" t="s">
        <v>26</v>
      </c>
      <c r="V46" s="48" t="s">
        <v>26</v>
      </c>
    </row>
    <row r="47" spans="2:22" s="33" customFormat="1" x14ac:dyDescent="0.3">
      <c r="B47" s="65" t="s">
        <v>17</v>
      </c>
      <c r="C47" s="47">
        <v>11000</v>
      </c>
      <c r="D47" s="47">
        <f>D$45-E47*K47*F47</f>
        <v>5225</v>
      </c>
      <c r="E47" s="47">
        <v>0</v>
      </c>
      <c r="F47" s="66">
        <f t="shared" si="22"/>
        <v>0.5</v>
      </c>
      <c r="G47" s="47">
        <f>C47*F47</f>
        <v>5500</v>
      </c>
      <c r="H47" s="47">
        <f t="shared" si="24"/>
        <v>-275</v>
      </c>
      <c r="I47" s="47">
        <f t="shared" ref="I47" si="25">G47*-$C$5</f>
        <v>0</v>
      </c>
      <c r="J47" s="47">
        <f t="shared" ref="J47" si="26">SUM(G47:I47)</f>
        <v>5225</v>
      </c>
      <c r="K47" s="67">
        <f>K45</f>
        <v>0.95</v>
      </c>
      <c r="L47" s="47">
        <v>0</v>
      </c>
      <c r="M47" s="47">
        <v>0</v>
      </c>
      <c r="N47" s="47">
        <f t="shared" ref="N47" si="27">SUM(J47,L47:M47)</f>
        <v>5225</v>
      </c>
      <c r="O47" s="47">
        <v>0</v>
      </c>
      <c r="P47" s="47">
        <f>SUM(N47:O47)*$C$6</f>
        <v>5225</v>
      </c>
      <c r="Q47" s="48">
        <f>(D69-T71)*D7</f>
        <v>4370</v>
      </c>
      <c r="R47" s="47">
        <f>Q47-P47</f>
        <v>-855</v>
      </c>
      <c r="S47" s="47">
        <f>(G47*K47-D47)*$C$6</f>
        <v>0</v>
      </c>
      <c r="T47" s="48">
        <f>S43*$D$8</f>
        <v>712.5</v>
      </c>
      <c r="U47" s="48">
        <f>R47+S47+T47</f>
        <v>-142.5</v>
      </c>
      <c r="V47" s="49" t="s">
        <v>26</v>
      </c>
    </row>
    <row r="48" spans="2:22" s="33" customFormat="1" x14ac:dyDescent="0.3">
      <c r="B48" s="32" t="s">
        <v>20</v>
      </c>
      <c r="C48" s="56" t="s">
        <v>26</v>
      </c>
      <c r="D48" s="56" t="s">
        <v>26</v>
      </c>
      <c r="E48" s="56" t="s">
        <v>26</v>
      </c>
      <c r="F48" s="57" t="s">
        <v>26</v>
      </c>
      <c r="G48" s="56" t="s">
        <v>26</v>
      </c>
      <c r="H48" s="56" t="s">
        <v>26</v>
      </c>
      <c r="I48" s="56" t="s">
        <v>26</v>
      </c>
      <c r="J48" s="56" t="s">
        <v>26</v>
      </c>
      <c r="K48" s="58" t="s">
        <v>26</v>
      </c>
      <c r="L48" s="56" t="s">
        <v>26</v>
      </c>
      <c r="M48" s="56" t="s">
        <v>26</v>
      </c>
      <c r="N48" s="56" t="s">
        <v>26</v>
      </c>
      <c r="O48" s="56" t="s">
        <v>26</v>
      </c>
      <c r="P48" s="56" t="s">
        <v>26</v>
      </c>
      <c r="Q48" s="56" t="s">
        <v>26</v>
      </c>
      <c r="R48" s="59" t="s">
        <v>26</v>
      </c>
      <c r="S48" s="59" t="s">
        <v>26</v>
      </c>
      <c r="T48" s="59" t="s">
        <v>26</v>
      </c>
      <c r="U48" s="59">
        <f>U47+S46</f>
        <v>-142.5</v>
      </c>
      <c r="V48" s="59">
        <f>P47+U48</f>
        <v>5082.5</v>
      </c>
    </row>
    <row r="49" spans="2:25" s="33" customFormat="1" x14ac:dyDescent="0.3">
      <c r="B49" s="50" t="s">
        <v>51</v>
      </c>
      <c r="C49" s="51">
        <v>13000</v>
      </c>
      <c r="D49" s="51">
        <f>D$39-E49*F49*K49</f>
        <v>4750</v>
      </c>
      <c r="E49" s="51">
        <v>0</v>
      </c>
      <c r="F49" s="52">
        <f>$C$3</f>
        <v>0.5</v>
      </c>
      <c r="G49" s="51">
        <f>C49*F49</f>
        <v>6500</v>
      </c>
      <c r="H49" s="51">
        <f>G49*-$D$4</f>
        <v>-325</v>
      </c>
      <c r="I49" s="51">
        <f>G49*-$C$5</f>
        <v>0</v>
      </c>
      <c r="J49" s="51">
        <f>SUM(G49:I49)</f>
        <v>6175</v>
      </c>
      <c r="K49" s="53">
        <f>K39</f>
        <v>0.95</v>
      </c>
      <c r="L49" s="51">
        <v>0</v>
      </c>
      <c r="M49" s="51">
        <v>0</v>
      </c>
      <c r="N49" s="51">
        <f>SUM(J49,L49:M49)</f>
        <v>6175</v>
      </c>
      <c r="O49" s="51">
        <v>0</v>
      </c>
      <c r="P49" s="51">
        <f>SUM(N49:O49)*$C$6</f>
        <v>6175</v>
      </c>
      <c r="Q49" s="109" t="s">
        <v>26</v>
      </c>
      <c r="R49" s="54" t="s">
        <v>26</v>
      </c>
      <c r="S49" s="55">
        <f>(G49*K49-D49)*$C$6-S43</f>
        <v>0</v>
      </c>
      <c r="T49" s="54" t="s">
        <v>26</v>
      </c>
      <c r="U49" s="54" t="s">
        <v>26</v>
      </c>
      <c r="V49" s="48" t="s">
        <v>26</v>
      </c>
    </row>
    <row r="50" spans="2:25" s="33" customFormat="1" x14ac:dyDescent="0.3">
      <c r="B50" s="43" t="s">
        <v>18</v>
      </c>
      <c r="C50" s="44">
        <v>11000</v>
      </c>
      <c r="D50" s="47">
        <f>D$45-E50*F50*K50</f>
        <v>5225</v>
      </c>
      <c r="E50" s="44">
        <v>0</v>
      </c>
      <c r="F50" s="45">
        <f t="shared" si="22"/>
        <v>0.5</v>
      </c>
      <c r="G50" s="44">
        <f>C50*F50</f>
        <v>5500</v>
      </c>
      <c r="H50" s="44">
        <f t="shared" ref="H50" si="28">G50*-$D$4</f>
        <v>-275</v>
      </c>
      <c r="I50" s="44">
        <f t="shared" ref="I50" si="29">G50*-$C$5</f>
        <v>0</v>
      </c>
      <c r="J50" s="44">
        <f t="shared" ref="J50" si="30">SUM(G50:I50)</f>
        <v>5225</v>
      </c>
      <c r="K50" s="46">
        <f>K45</f>
        <v>0.95</v>
      </c>
      <c r="L50" s="44">
        <v>0</v>
      </c>
      <c r="M50" s="44">
        <v>0</v>
      </c>
      <c r="N50" s="44">
        <f t="shared" ref="N50" si="31">SUM(J50,L50:M50)</f>
        <v>5225</v>
      </c>
      <c r="O50" s="44">
        <v>0</v>
      </c>
      <c r="P50" s="44">
        <f>SUM(N50:O50)*$C$6</f>
        <v>5225</v>
      </c>
      <c r="Q50" s="108">
        <f>Q47</f>
        <v>4370</v>
      </c>
      <c r="R50" s="48">
        <f>Q50-P50</f>
        <v>-855</v>
      </c>
      <c r="S50" s="47">
        <f>(G50*K50-D50)*$C$6</f>
        <v>0</v>
      </c>
      <c r="T50" s="48">
        <f>T47</f>
        <v>712.5</v>
      </c>
      <c r="U50" s="48">
        <f>R50+S50+T50</f>
        <v>-142.5</v>
      </c>
      <c r="V50" s="48" t="s">
        <v>26</v>
      </c>
    </row>
    <row r="51" spans="2:25" s="33" customFormat="1" x14ac:dyDescent="0.3">
      <c r="B51" s="32" t="s">
        <v>21</v>
      </c>
      <c r="C51" s="56" t="s">
        <v>26</v>
      </c>
      <c r="D51" s="56" t="s">
        <v>26</v>
      </c>
      <c r="E51" s="56" t="s">
        <v>26</v>
      </c>
      <c r="F51" s="57" t="s">
        <v>26</v>
      </c>
      <c r="G51" s="56" t="s">
        <v>26</v>
      </c>
      <c r="H51" s="56" t="s">
        <v>26</v>
      </c>
      <c r="I51" s="56" t="s">
        <v>26</v>
      </c>
      <c r="J51" s="56" t="s">
        <v>26</v>
      </c>
      <c r="K51" s="58" t="s">
        <v>26</v>
      </c>
      <c r="L51" s="56" t="s">
        <v>26</v>
      </c>
      <c r="M51" s="56" t="s">
        <v>26</v>
      </c>
      <c r="N51" s="56" t="s">
        <v>26</v>
      </c>
      <c r="O51" s="56" t="s">
        <v>26</v>
      </c>
      <c r="P51" s="56" t="s">
        <v>26</v>
      </c>
      <c r="Q51" s="56" t="s">
        <v>26</v>
      </c>
      <c r="R51" s="59" t="s">
        <v>26</v>
      </c>
      <c r="S51" s="59" t="s">
        <v>26</v>
      </c>
      <c r="T51" s="59" t="s">
        <v>26</v>
      </c>
      <c r="U51" s="59">
        <f>U50+S49</f>
        <v>-142.5</v>
      </c>
      <c r="V51" s="59">
        <f>P50+U51</f>
        <v>5082.5</v>
      </c>
    </row>
    <row r="52" spans="2:25" s="33" customFormat="1" x14ac:dyDescent="0.3">
      <c r="B52" s="50" t="s">
        <v>52</v>
      </c>
      <c r="C52" s="55">
        <v>11000</v>
      </c>
      <c r="D52" s="55">
        <f>D$45-E52*F52*K52</f>
        <v>5225</v>
      </c>
      <c r="E52" s="55">
        <v>0</v>
      </c>
      <c r="F52" s="112">
        <f>$C$3</f>
        <v>0.5</v>
      </c>
      <c r="G52" s="55">
        <f>C52*F52</f>
        <v>5500</v>
      </c>
      <c r="H52" s="55">
        <f>G52*-$C$4</f>
        <v>-275</v>
      </c>
      <c r="I52" s="55">
        <f>G52*-$C$5</f>
        <v>0</v>
      </c>
      <c r="J52" s="55">
        <f>SUM(G52:I52)</f>
        <v>5225</v>
      </c>
      <c r="K52" s="113">
        <f>K43</f>
        <v>0.95</v>
      </c>
      <c r="L52" s="55">
        <v>0</v>
      </c>
      <c r="M52" s="55">
        <v>0</v>
      </c>
      <c r="N52" s="55">
        <f>SUM(J52,L52:M52)</f>
        <v>5225</v>
      </c>
      <c r="O52" s="55">
        <v>0</v>
      </c>
      <c r="P52" s="55">
        <f>SUM(N52:O52)*$C$6</f>
        <v>5225</v>
      </c>
      <c r="Q52" s="54" t="s">
        <v>26</v>
      </c>
      <c r="R52" s="54" t="s">
        <v>26</v>
      </c>
      <c r="S52" s="55">
        <f>(G52*K52-D52)*$C$6-S47</f>
        <v>0</v>
      </c>
      <c r="T52" s="54" t="s">
        <v>26</v>
      </c>
      <c r="U52" s="54" t="s">
        <v>26</v>
      </c>
      <c r="V52" s="48" t="s">
        <v>26</v>
      </c>
    </row>
    <row r="53" spans="2:25" s="33" customFormat="1" x14ac:dyDescent="0.3">
      <c r="B53" s="43" t="s">
        <v>40</v>
      </c>
      <c r="C53" s="47">
        <v>11000</v>
      </c>
      <c r="D53" s="47">
        <f>D$45-E53*F53*K53</f>
        <v>5225</v>
      </c>
      <c r="E53" s="47">
        <v>0</v>
      </c>
      <c r="F53" s="66">
        <f t="shared" ref="F53:F57" si="32">$C$3</f>
        <v>0.5</v>
      </c>
      <c r="G53" s="47">
        <f>C53*F53</f>
        <v>5500</v>
      </c>
      <c r="H53" s="47">
        <f t="shared" ref="H53" si="33">G53*-$C$4</f>
        <v>-275</v>
      </c>
      <c r="I53" s="47">
        <f t="shared" ref="I53" si="34">G53*-$C$5</f>
        <v>0</v>
      </c>
      <c r="J53" s="47">
        <f t="shared" ref="J53" si="35">SUM(G53:I53)</f>
        <v>5225</v>
      </c>
      <c r="K53" s="67">
        <f>K45</f>
        <v>0.95</v>
      </c>
      <c r="L53" s="47">
        <v>0</v>
      </c>
      <c r="M53" s="47">
        <v>0</v>
      </c>
      <c r="N53" s="47">
        <f t="shared" ref="N53" si="36">SUM(J53,L53:M53)</f>
        <v>5225</v>
      </c>
      <c r="O53" s="47">
        <v>0</v>
      </c>
      <c r="P53" s="47">
        <f>SUM(N53:O53)*$C$6</f>
        <v>5225</v>
      </c>
      <c r="Q53" s="48">
        <f>Q47</f>
        <v>4370</v>
      </c>
      <c r="R53" s="48">
        <f>Q53-P53</f>
        <v>-855</v>
      </c>
      <c r="S53" s="47">
        <f>(G53*K53-D53)*$C$6</f>
        <v>0</v>
      </c>
      <c r="T53" s="48">
        <f>T47</f>
        <v>712.5</v>
      </c>
      <c r="U53" s="48">
        <f>R53+S53+T53</f>
        <v>-142.5</v>
      </c>
      <c r="V53" s="48" t="s">
        <v>26</v>
      </c>
    </row>
    <row r="54" spans="2:25" s="32" customFormat="1" ht="15" thickBot="1" x14ac:dyDescent="0.35">
      <c r="B54" s="32" t="s">
        <v>41</v>
      </c>
      <c r="C54" s="59" t="s">
        <v>26</v>
      </c>
      <c r="D54" s="59" t="s">
        <v>26</v>
      </c>
      <c r="E54" s="59" t="s">
        <v>26</v>
      </c>
      <c r="F54" s="114" t="s">
        <v>26</v>
      </c>
      <c r="G54" s="59" t="s">
        <v>26</v>
      </c>
      <c r="H54" s="59" t="s">
        <v>26</v>
      </c>
      <c r="I54" s="59" t="s">
        <v>26</v>
      </c>
      <c r="J54" s="59" t="s">
        <v>26</v>
      </c>
      <c r="K54" s="115" t="s">
        <v>26</v>
      </c>
      <c r="L54" s="59" t="s">
        <v>26</v>
      </c>
      <c r="M54" s="59" t="s">
        <v>26</v>
      </c>
      <c r="N54" s="59" t="s">
        <v>26</v>
      </c>
      <c r="O54" s="59" t="s">
        <v>26</v>
      </c>
      <c r="P54" s="59" t="s">
        <v>26</v>
      </c>
      <c r="Q54" s="59" t="s">
        <v>26</v>
      </c>
      <c r="R54" s="59" t="s">
        <v>26</v>
      </c>
      <c r="S54" s="59" t="s">
        <v>26</v>
      </c>
      <c r="T54" s="59" t="s">
        <v>26</v>
      </c>
      <c r="U54" s="59">
        <f>U53+S52</f>
        <v>-142.5</v>
      </c>
      <c r="V54" s="59">
        <f>P53+U54</f>
        <v>5082.5</v>
      </c>
    </row>
    <row r="55" spans="2:25" s="33" customFormat="1" x14ac:dyDescent="0.3">
      <c r="B55" s="60" t="s">
        <v>50</v>
      </c>
      <c r="C55" s="61">
        <f>C53+$D$9</f>
        <v>9000</v>
      </c>
      <c r="D55" s="62">
        <f>C55*K55*F55</f>
        <v>4275</v>
      </c>
      <c r="E55" s="61">
        <v>0</v>
      </c>
      <c r="F55" s="63">
        <f>$C$3</f>
        <v>0.5</v>
      </c>
      <c r="G55" s="61">
        <f>C55*F55</f>
        <v>4500</v>
      </c>
      <c r="H55" s="61">
        <f>G55*-$C$4</f>
        <v>-225</v>
      </c>
      <c r="I55" s="61">
        <f>G55*-$C$5</f>
        <v>0</v>
      </c>
      <c r="J55" s="61">
        <f>SUM(G55:I55)</f>
        <v>4275</v>
      </c>
      <c r="K55" s="64">
        <f>K79</f>
        <v>0.95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5" s="33" customFormat="1" x14ac:dyDescent="0.3">
      <c r="B56" s="50" t="s">
        <v>53</v>
      </c>
      <c r="C56" s="55">
        <v>9000</v>
      </c>
      <c r="D56" s="55">
        <f>D$45-E56*F56*K56</f>
        <v>5225</v>
      </c>
      <c r="E56" s="55">
        <v>0</v>
      </c>
      <c r="F56" s="112">
        <f>$C$3</f>
        <v>0.5</v>
      </c>
      <c r="G56" s="55">
        <f>C56*F56</f>
        <v>4500</v>
      </c>
      <c r="H56" s="55">
        <f>G56*-$C$4</f>
        <v>-225</v>
      </c>
      <c r="I56" s="55">
        <f>G56*-$C$5</f>
        <v>0</v>
      </c>
      <c r="J56" s="55">
        <f>SUM(G56:I56)</f>
        <v>4275</v>
      </c>
      <c r="K56" s="113">
        <f>K45</f>
        <v>0.95</v>
      </c>
      <c r="L56" s="55">
        <v>0</v>
      </c>
      <c r="M56" s="55">
        <v>0</v>
      </c>
      <c r="N56" s="55">
        <f>SUM(J56,L56:M56)</f>
        <v>4275</v>
      </c>
      <c r="O56" s="55">
        <v>0</v>
      </c>
      <c r="P56" s="55">
        <f>SUM(N56:O56)*$C$6</f>
        <v>4275</v>
      </c>
      <c r="Q56" s="54" t="s">
        <v>26</v>
      </c>
      <c r="R56" s="54" t="s">
        <v>26</v>
      </c>
      <c r="S56" s="55">
        <f>(G56*K56-D56)*$C$6-S50</f>
        <v>-950</v>
      </c>
      <c r="T56" s="54" t="s">
        <v>26</v>
      </c>
      <c r="U56" s="54" t="s">
        <v>26</v>
      </c>
      <c r="V56" s="48" t="s">
        <v>26</v>
      </c>
    </row>
    <row r="57" spans="2:25" s="33" customFormat="1" x14ac:dyDescent="0.3">
      <c r="B57" s="43" t="s">
        <v>42</v>
      </c>
      <c r="C57" s="47">
        <v>9000</v>
      </c>
      <c r="D57" s="47">
        <f>D$55-E57*K57*F57</f>
        <v>4275</v>
      </c>
      <c r="E57" s="47">
        <v>0</v>
      </c>
      <c r="F57" s="66">
        <f t="shared" si="32"/>
        <v>0.5</v>
      </c>
      <c r="G57" s="47">
        <f>C57*F57</f>
        <v>4500</v>
      </c>
      <c r="H57" s="47">
        <f t="shared" ref="H57" si="37">G57*-$C$4</f>
        <v>-225</v>
      </c>
      <c r="I57" s="47">
        <f t="shared" ref="I57" si="38">G57*-$C$5</f>
        <v>0</v>
      </c>
      <c r="J57" s="47">
        <f t="shared" ref="J57" si="39">SUM(G57:I57)</f>
        <v>4275</v>
      </c>
      <c r="K57" s="67">
        <f>K45</f>
        <v>0.95</v>
      </c>
      <c r="L57" s="47">
        <v>0</v>
      </c>
      <c r="M57" s="47">
        <v>0</v>
      </c>
      <c r="N57" s="47">
        <f t="shared" ref="N57" si="40">SUM(J57,L57:M57)</f>
        <v>4275</v>
      </c>
      <c r="O57" s="47">
        <v>0</v>
      </c>
      <c r="P57" s="47">
        <f>SUM(N57:O57)*$C$6</f>
        <v>4275</v>
      </c>
      <c r="Q57" s="48">
        <f>(D79-T81)*D7</f>
        <v>4370</v>
      </c>
      <c r="R57" s="48">
        <f>Q57-P57</f>
        <v>95</v>
      </c>
      <c r="S57" s="47">
        <f>(G57*K57-D57)*$C$6</f>
        <v>0</v>
      </c>
      <c r="T57" s="48">
        <f>T53+S53*D8</f>
        <v>712.5</v>
      </c>
      <c r="U57" s="48">
        <f>R57+S57+T57</f>
        <v>807.5</v>
      </c>
      <c r="V57" s="48" t="s">
        <v>26</v>
      </c>
      <c r="Y57" s="137"/>
    </row>
    <row r="58" spans="2:25" s="32" customFormat="1" x14ac:dyDescent="0.3">
      <c r="B58" s="32" t="s">
        <v>43</v>
      </c>
      <c r="C58" s="59" t="s">
        <v>26</v>
      </c>
      <c r="D58" s="59" t="s">
        <v>26</v>
      </c>
      <c r="E58" s="59" t="s">
        <v>26</v>
      </c>
      <c r="F58" s="114" t="s">
        <v>26</v>
      </c>
      <c r="G58" s="59" t="s">
        <v>26</v>
      </c>
      <c r="H58" s="59" t="s">
        <v>26</v>
      </c>
      <c r="I58" s="59" t="s">
        <v>26</v>
      </c>
      <c r="J58" s="59" t="s">
        <v>26</v>
      </c>
      <c r="K58" s="115" t="s">
        <v>26</v>
      </c>
      <c r="L58" s="59" t="s">
        <v>26</v>
      </c>
      <c r="M58" s="59" t="s">
        <v>26</v>
      </c>
      <c r="N58" s="59" t="s">
        <v>26</v>
      </c>
      <c r="O58" s="59" t="s">
        <v>26</v>
      </c>
      <c r="P58" s="59" t="s">
        <v>26</v>
      </c>
      <c r="Q58" s="59" t="s">
        <v>26</v>
      </c>
      <c r="R58" s="59" t="s">
        <v>26</v>
      </c>
      <c r="S58" s="59" t="s">
        <v>26</v>
      </c>
      <c r="T58" s="59" t="s">
        <v>26</v>
      </c>
      <c r="U58" s="59">
        <f>U57+S56</f>
        <v>-142.5</v>
      </c>
      <c r="V58" s="59">
        <f>P57+U58</f>
        <v>4132.5</v>
      </c>
    </row>
    <row r="59" spans="2:25" s="33" customFormat="1" x14ac:dyDescent="0.3">
      <c r="Q59" s="34"/>
      <c r="T59" s="34"/>
      <c r="U59" s="34"/>
      <c r="V59" s="34"/>
    </row>
    <row r="60" spans="2:25" s="69" customFormat="1" x14ac:dyDescent="0.3">
      <c r="Q60" s="70"/>
      <c r="T60" s="70"/>
      <c r="U60" s="70"/>
      <c r="V60" s="70"/>
    </row>
    <row r="61" spans="2:25" s="69" customFormat="1" x14ac:dyDescent="0.3">
      <c r="B61" s="68" t="s">
        <v>33</v>
      </c>
      <c r="Q61" s="70"/>
      <c r="T61" s="70"/>
      <c r="U61" s="70"/>
      <c r="V61" s="70"/>
    </row>
    <row r="62" spans="2:25" s="69" customFormat="1" ht="57.6" x14ac:dyDescent="0.3">
      <c r="B62" s="71"/>
      <c r="C62" s="72" t="s">
        <v>0</v>
      </c>
      <c r="D62" s="72" t="s">
        <v>39</v>
      </c>
      <c r="E62" s="72" t="s">
        <v>27</v>
      </c>
      <c r="F62" s="72" t="s">
        <v>3</v>
      </c>
      <c r="G62" s="72" t="s">
        <v>7</v>
      </c>
      <c r="H62" s="72" t="s">
        <v>4</v>
      </c>
      <c r="I62" s="72" t="s">
        <v>5</v>
      </c>
      <c r="J62" s="72" t="s">
        <v>6</v>
      </c>
      <c r="K62" s="72" t="s">
        <v>15</v>
      </c>
      <c r="L62" s="72" t="s">
        <v>1</v>
      </c>
      <c r="M62" s="72" t="s">
        <v>8</v>
      </c>
      <c r="N62" s="72" t="s">
        <v>13</v>
      </c>
      <c r="O62" s="72" t="s">
        <v>25</v>
      </c>
      <c r="P62" s="72" t="s">
        <v>9</v>
      </c>
      <c r="Q62" s="72" t="s">
        <v>2</v>
      </c>
      <c r="R62" s="72" t="s">
        <v>37</v>
      </c>
      <c r="S62" s="72" t="s">
        <v>28</v>
      </c>
      <c r="T62" s="72" t="s">
        <v>29</v>
      </c>
      <c r="U62" s="72" t="s">
        <v>38</v>
      </c>
      <c r="V62" s="72" t="s">
        <v>24</v>
      </c>
    </row>
    <row r="63" spans="2:25" s="69" customFormat="1" x14ac:dyDescent="0.3">
      <c r="B63" s="73" t="s">
        <v>46</v>
      </c>
      <c r="C63" s="74">
        <f>C39+C14</f>
        <v>20000</v>
      </c>
      <c r="D63" s="75">
        <f>G63*K63</f>
        <v>9500</v>
      </c>
      <c r="E63" s="75" t="s">
        <v>26</v>
      </c>
      <c r="F63" s="76">
        <f>$C$3</f>
        <v>0.5</v>
      </c>
      <c r="G63" s="74">
        <f>C63*F63</f>
        <v>10000</v>
      </c>
      <c r="H63" s="75">
        <f>H14+H39</f>
        <v>-500</v>
      </c>
      <c r="I63" s="75">
        <v>0</v>
      </c>
      <c r="J63" s="74">
        <f>SUM(G63:I63)</f>
        <v>9500</v>
      </c>
      <c r="K63" s="77">
        <f>J63/G63</f>
        <v>0.95</v>
      </c>
      <c r="L63" s="75" t="s">
        <v>26</v>
      </c>
      <c r="M63" s="75" t="s">
        <v>26</v>
      </c>
      <c r="N63" s="75" t="s">
        <v>26</v>
      </c>
      <c r="O63" s="75" t="s">
        <v>26</v>
      </c>
      <c r="P63" s="75" t="s">
        <v>26</v>
      </c>
      <c r="Q63" s="75" t="s">
        <v>26</v>
      </c>
      <c r="R63" s="78" t="s">
        <v>26</v>
      </c>
      <c r="S63" s="78" t="s">
        <v>26</v>
      </c>
      <c r="T63" s="78" t="s">
        <v>26</v>
      </c>
      <c r="U63" s="78" t="s">
        <v>26</v>
      </c>
      <c r="V63" s="78" t="s">
        <v>26</v>
      </c>
    </row>
    <row r="64" spans="2:25" s="69" customFormat="1" x14ac:dyDescent="0.3">
      <c r="B64" s="79" t="s">
        <v>22</v>
      </c>
      <c r="C64" s="80">
        <f>C40+C15</f>
        <v>22000</v>
      </c>
      <c r="D64" s="80">
        <f>D$63-E64*K64*F64</f>
        <v>9500</v>
      </c>
      <c r="E64" s="80">
        <v>0</v>
      </c>
      <c r="F64" s="81">
        <f>$C$3</f>
        <v>0.5</v>
      </c>
      <c r="G64" s="80">
        <f>C64*F64</f>
        <v>11000</v>
      </c>
      <c r="H64" s="80">
        <f>G64*-$C$4</f>
        <v>-550</v>
      </c>
      <c r="I64" s="80">
        <f>G64*-$C$5</f>
        <v>0</v>
      </c>
      <c r="J64" s="80">
        <f t="shared" ref="J64:J67" si="41">SUM(G64:I64)</f>
        <v>10450</v>
      </c>
      <c r="K64" s="82">
        <f>$K$14</f>
        <v>0.95</v>
      </c>
      <c r="L64" s="80">
        <v>0</v>
      </c>
      <c r="M64" s="80">
        <v>0</v>
      </c>
      <c r="N64" s="80">
        <f t="shared" ref="N64:N67" si="42">SUM(J64,L64:M64)</f>
        <v>10450</v>
      </c>
      <c r="O64" s="80">
        <v>0</v>
      </c>
      <c r="P64" s="80">
        <f>SUM(N64:O64)*$C$6</f>
        <v>10450</v>
      </c>
      <c r="Q64" s="110">
        <f>Q15+Q40</f>
        <v>9500</v>
      </c>
      <c r="R64" s="83">
        <f>Q64-P64</f>
        <v>-950</v>
      </c>
      <c r="S64" s="83">
        <f>(G64*K64-D64)*$C$6</f>
        <v>950</v>
      </c>
      <c r="T64" s="84">
        <v>0</v>
      </c>
      <c r="U64" s="84">
        <f>R64+S64+T64</f>
        <v>0</v>
      </c>
      <c r="V64" s="85">
        <f>P64+U64</f>
        <v>10450</v>
      </c>
    </row>
    <row r="65" spans="2:26" s="69" customFormat="1" x14ac:dyDescent="0.3">
      <c r="B65" s="79" t="s">
        <v>23</v>
      </c>
      <c r="C65" s="80">
        <f>C41+C16</f>
        <v>24000</v>
      </c>
      <c r="D65" s="80">
        <f>D$63-E65*F65*K65</f>
        <v>9500</v>
      </c>
      <c r="E65" s="80">
        <v>0</v>
      </c>
      <c r="F65" s="81">
        <f>$C$3</f>
        <v>0.5</v>
      </c>
      <c r="G65" s="80">
        <f>C65*F65</f>
        <v>12000</v>
      </c>
      <c r="H65" s="80">
        <f>G65*-$C$4</f>
        <v>-600</v>
      </c>
      <c r="I65" s="80">
        <f>G65*-$C$5</f>
        <v>0</v>
      </c>
      <c r="J65" s="80">
        <f t="shared" si="41"/>
        <v>11400</v>
      </c>
      <c r="K65" s="82">
        <f>$K$14</f>
        <v>0.95</v>
      </c>
      <c r="L65" s="80">
        <v>0</v>
      </c>
      <c r="M65" s="80">
        <v>0</v>
      </c>
      <c r="N65" s="80">
        <f t="shared" si="42"/>
        <v>11400</v>
      </c>
      <c r="O65" s="80">
        <v>0</v>
      </c>
      <c r="P65" s="80">
        <f>SUM(N65:O65)*$C$6</f>
        <v>11400</v>
      </c>
      <c r="Q65" s="110">
        <f>Q16+Q41</f>
        <v>9500</v>
      </c>
      <c r="R65" s="83">
        <f>Q65-P65</f>
        <v>-1900</v>
      </c>
      <c r="S65" s="83">
        <f>(G65*K65-D65)*$C$6</f>
        <v>1900</v>
      </c>
      <c r="T65" s="84">
        <v>0</v>
      </c>
      <c r="U65" s="84">
        <f>R65+S65+T65</f>
        <v>0</v>
      </c>
      <c r="V65" s="85">
        <f t="shared" ref="V65" si="43">P65+U65</f>
        <v>11400</v>
      </c>
    </row>
    <row r="66" spans="2:26" s="69" customFormat="1" x14ac:dyDescent="0.3">
      <c r="B66" s="86" t="s">
        <v>47</v>
      </c>
      <c r="C66" s="87">
        <f>C42+C17</f>
        <v>22000</v>
      </c>
      <c r="D66" s="87">
        <f>D$63-E66*F66*K66</f>
        <v>9500</v>
      </c>
      <c r="E66" s="87">
        <v>0</v>
      </c>
      <c r="F66" s="88">
        <f t="shared" ref="F66:F74" si="44">$C$3</f>
        <v>0.5</v>
      </c>
      <c r="G66" s="87">
        <f>C66*F66</f>
        <v>11000</v>
      </c>
      <c r="H66" s="87">
        <f t="shared" ref="H66" si="45">G66*-$C$4</f>
        <v>-550</v>
      </c>
      <c r="I66" s="87">
        <f t="shared" ref="I66" si="46">G66*-$C$5</f>
        <v>0</v>
      </c>
      <c r="J66" s="87">
        <f>SUM(G66:I66)</f>
        <v>10450</v>
      </c>
      <c r="K66" s="89">
        <f>$K$14</f>
        <v>0.95</v>
      </c>
      <c r="L66" s="87">
        <v>0</v>
      </c>
      <c r="M66" s="87">
        <v>0</v>
      </c>
      <c r="N66" s="87">
        <f>SUM(J66,L66:M66)</f>
        <v>10450</v>
      </c>
      <c r="O66" s="87">
        <v>0</v>
      </c>
      <c r="P66" s="87">
        <f>SUM(N66:O66)*$C$6</f>
        <v>10450</v>
      </c>
      <c r="Q66" s="111" t="s">
        <v>26</v>
      </c>
      <c r="R66" s="90" t="s">
        <v>26</v>
      </c>
      <c r="S66" s="91">
        <f>(G66*K66-D66)*$C$6-S64</f>
        <v>0</v>
      </c>
      <c r="T66" s="90" t="s">
        <v>26</v>
      </c>
      <c r="U66" s="90" t="s">
        <v>26</v>
      </c>
      <c r="V66" s="85" t="s">
        <v>26</v>
      </c>
    </row>
    <row r="67" spans="2:26" s="69" customFormat="1" x14ac:dyDescent="0.3">
      <c r="B67" s="79" t="s">
        <v>16</v>
      </c>
      <c r="C67" s="80">
        <f>C43+C18</f>
        <v>26000</v>
      </c>
      <c r="D67" s="80">
        <f>D$63-E67*F67*K67</f>
        <v>9500</v>
      </c>
      <c r="E67" s="80">
        <v>0</v>
      </c>
      <c r="F67" s="81">
        <f>$C$3</f>
        <v>0.5</v>
      </c>
      <c r="G67" s="80">
        <f>C67*F67</f>
        <v>13000</v>
      </c>
      <c r="H67" s="80">
        <f>G67*-$C$4</f>
        <v>-650</v>
      </c>
      <c r="I67" s="80">
        <f>G67*-$C$5</f>
        <v>0</v>
      </c>
      <c r="J67" s="80">
        <f t="shared" si="41"/>
        <v>12350</v>
      </c>
      <c r="K67" s="82">
        <f>$K$14</f>
        <v>0.95</v>
      </c>
      <c r="L67" s="80">
        <v>0</v>
      </c>
      <c r="M67" s="80">
        <v>0</v>
      </c>
      <c r="N67" s="80">
        <f t="shared" si="42"/>
        <v>12350</v>
      </c>
      <c r="O67" s="80">
        <v>0</v>
      </c>
      <c r="P67" s="80">
        <f>SUM(N67:O67)*$C$6</f>
        <v>12350</v>
      </c>
      <c r="Q67" s="110">
        <f>Q18+Q43</f>
        <v>9500</v>
      </c>
      <c r="R67" s="83">
        <f>Q67-P67</f>
        <v>-2850</v>
      </c>
      <c r="S67" s="83">
        <f>(G67*K67-D67)*$C$6</f>
        <v>2850</v>
      </c>
      <c r="T67" s="84">
        <v>0</v>
      </c>
      <c r="U67" s="84">
        <f>R67+S67+T67</f>
        <v>0</v>
      </c>
      <c r="V67" s="85" t="s">
        <v>26</v>
      </c>
    </row>
    <row r="68" spans="2:26" s="69" customFormat="1" ht="15" thickBot="1" x14ac:dyDescent="0.35">
      <c r="B68" s="68" t="s">
        <v>19</v>
      </c>
      <c r="C68" s="92" t="s">
        <v>26</v>
      </c>
      <c r="D68" s="92" t="s">
        <v>26</v>
      </c>
      <c r="E68" s="92" t="s">
        <v>26</v>
      </c>
      <c r="F68" s="93" t="s">
        <v>26</v>
      </c>
      <c r="G68" s="92" t="s">
        <v>26</v>
      </c>
      <c r="H68" s="92" t="s">
        <v>26</v>
      </c>
      <c r="I68" s="92" t="s">
        <v>26</v>
      </c>
      <c r="J68" s="92" t="s">
        <v>26</v>
      </c>
      <c r="K68" s="94" t="s">
        <v>26</v>
      </c>
      <c r="L68" s="92" t="s">
        <v>26</v>
      </c>
      <c r="M68" s="92" t="s">
        <v>26</v>
      </c>
      <c r="N68" s="92" t="s">
        <v>26</v>
      </c>
      <c r="O68" s="92" t="s">
        <v>26</v>
      </c>
      <c r="P68" s="92" t="s">
        <v>26</v>
      </c>
      <c r="Q68" s="92" t="s">
        <v>26</v>
      </c>
      <c r="R68" s="95" t="s">
        <v>26</v>
      </c>
      <c r="S68" s="95" t="s">
        <v>26</v>
      </c>
      <c r="T68" s="95" t="s">
        <v>26</v>
      </c>
      <c r="U68" s="95">
        <f>U67+S66</f>
        <v>0</v>
      </c>
      <c r="V68" s="95">
        <f>P67+U68</f>
        <v>12350</v>
      </c>
      <c r="X68" s="107"/>
      <c r="Y68" s="107"/>
    </row>
    <row r="69" spans="2:26" s="69" customFormat="1" x14ac:dyDescent="0.3">
      <c r="B69" s="96" t="s">
        <v>48</v>
      </c>
      <c r="C69" s="97">
        <f>C45+C20</f>
        <v>26000</v>
      </c>
      <c r="D69" s="98">
        <f>C69*K69*F69</f>
        <v>12350</v>
      </c>
      <c r="E69" s="97">
        <v>0</v>
      </c>
      <c r="F69" s="99">
        <f>$C$3</f>
        <v>0.5</v>
      </c>
      <c r="G69" s="97">
        <f>C69*F69</f>
        <v>13000</v>
      </c>
      <c r="H69" s="97">
        <f>H20+H45</f>
        <v>-650</v>
      </c>
      <c r="I69" s="97">
        <f>G69*-$C$5</f>
        <v>0</v>
      </c>
      <c r="J69" s="97">
        <f>SUM(G69:I69)</f>
        <v>12350</v>
      </c>
      <c r="K69" s="100">
        <f>J69/G69</f>
        <v>0.95</v>
      </c>
      <c r="L69" s="98" t="s">
        <v>26</v>
      </c>
      <c r="M69" s="98" t="s">
        <v>26</v>
      </c>
      <c r="N69" s="98" t="s">
        <v>26</v>
      </c>
      <c r="O69" s="98" t="s">
        <v>26</v>
      </c>
      <c r="P69" s="98" t="s">
        <v>26</v>
      </c>
      <c r="Q69" s="98" t="s">
        <v>26</v>
      </c>
      <c r="R69" s="98" t="s">
        <v>26</v>
      </c>
      <c r="S69" s="98" t="s">
        <v>26</v>
      </c>
      <c r="T69" s="98" t="s">
        <v>26</v>
      </c>
      <c r="U69" s="98" t="s">
        <v>26</v>
      </c>
      <c r="V69" s="98" t="s">
        <v>26</v>
      </c>
    </row>
    <row r="70" spans="2:26" s="69" customFormat="1" x14ac:dyDescent="0.3">
      <c r="B70" s="86" t="s">
        <v>49</v>
      </c>
      <c r="C70" s="87">
        <f>C46+C21</f>
        <v>24000</v>
      </c>
      <c r="D70" s="87">
        <f>D$63-E70*K70*F70</f>
        <v>9500</v>
      </c>
      <c r="E70" s="87">
        <v>0</v>
      </c>
      <c r="F70" s="88">
        <f t="shared" si="44"/>
        <v>0.5</v>
      </c>
      <c r="G70" s="87">
        <f>C70*F70</f>
        <v>12000</v>
      </c>
      <c r="H70" s="87">
        <f>H21+H46</f>
        <v>-600</v>
      </c>
      <c r="I70" s="87">
        <f>G70*-$C$5</f>
        <v>0</v>
      </c>
      <c r="J70" s="87">
        <f>SUM(G70:I70)</f>
        <v>11400</v>
      </c>
      <c r="K70" s="89">
        <f>K63</f>
        <v>0.95</v>
      </c>
      <c r="L70" s="87">
        <v>0</v>
      </c>
      <c r="M70" s="87">
        <v>0</v>
      </c>
      <c r="N70" s="87">
        <f>SUM(J70,L70:M70)</f>
        <v>11400</v>
      </c>
      <c r="O70" s="87">
        <v>0</v>
      </c>
      <c r="P70" s="87">
        <f>SUM(N70:O70)*$C$6</f>
        <v>11400</v>
      </c>
      <c r="Q70" s="111" t="s">
        <v>26</v>
      </c>
      <c r="R70" s="90" t="s">
        <v>26</v>
      </c>
      <c r="S70" s="91">
        <f>(G70*K70-D70)*$C$6-S65</f>
        <v>0</v>
      </c>
      <c r="T70" s="90" t="s">
        <v>26</v>
      </c>
      <c r="U70" s="90" t="s">
        <v>26</v>
      </c>
      <c r="V70" s="84" t="s">
        <v>26</v>
      </c>
      <c r="Z70" s="107"/>
    </row>
    <row r="71" spans="2:26" s="69" customFormat="1" x14ac:dyDescent="0.3">
      <c r="B71" s="101" t="s">
        <v>17</v>
      </c>
      <c r="C71" s="80">
        <f>C47+C22</f>
        <v>26000</v>
      </c>
      <c r="D71" s="83">
        <f>D$69-E71*K71*F71</f>
        <v>12350</v>
      </c>
      <c r="E71" s="83">
        <v>0</v>
      </c>
      <c r="F71" s="102">
        <f t="shared" si="44"/>
        <v>0.5</v>
      </c>
      <c r="G71" s="83">
        <f>C71*F71</f>
        <v>13000</v>
      </c>
      <c r="H71" s="83">
        <f>H22+H47</f>
        <v>-650</v>
      </c>
      <c r="I71" s="83">
        <f t="shared" ref="I71" si="47">G71*-$C$5</f>
        <v>0</v>
      </c>
      <c r="J71" s="83">
        <f t="shared" ref="J71" si="48">SUM(G71:I71)</f>
        <v>12350</v>
      </c>
      <c r="K71" s="103">
        <f>K69</f>
        <v>0.95</v>
      </c>
      <c r="L71" s="83">
        <v>0</v>
      </c>
      <c r="M71" s="83">
        <v>0</v>
      </c>
      <c r="N71" s="83">
        <f t="shared" ref="N71" si="49">SUM(J71,L71:M71)</f>
        <v>12350</v>
      </c>
      <c r="O71" s="83">
        <v>0</v>
      </c>
      <c r="P71" s="83">
        <f>SUM(N71:O71)*$C$6</f>
        <v>12350</v>
      </c>
      <c r="Q71" s="84">
        <f>Q22+Q47</f>
        <v>10925</v>
      </c>
      <c r="R71" s="83">
        <f>Q71-P71</f>
        <v>-1425</v>
      </c>
      <c r="S71" s="83">
        <f>(G71*K71-D71)*$C$6</f>
        <v>0</v>
      </c>
      <c r="T71" s="84">
        <f>T22+T47</f>
        <v>1425</v>
      </c>
      <c r="U71" s="84">
        <f>R71+S71+T71</f>
        <v>0</v>
      </c>
      <c r="V71" s="85" t="s">
        <v>26</v>
      </c>
    </row>
    <row r="72" spans="2:26" s="69" customFormat="1" x14ac:dyDescent="0.3">
      <c r="B72" s="68" t="s">
        <v>20</v>
      </c>
      <c r="C72" s="92" t="s">
        <v>26</v>
      </c>
      <c r="D72" s="92" t="s">
        <v>26</v>
      </c>
      <c r="E72" s="92" t="s">
        <v>26</v>
      </c>
      <c r="F72" s="93" t="s">
        <v>26</v>
      </c>
      <c r="G72" s="92" t="s">
        <v>26</v>
      </c>
      <c r="H72" s="92" t="s">
        <v>26</v>
      </c>
      <c r="I72" s="92" t="s">
        <v>26</v>
      </c>
      <c r="J72" s="92" t="s">
        <v>26</v>
      </c>
      <c r="K72" s="94" t="s">
        <v>26</v>
      </c>
      <c r="L72" s="92" t="s">
        <v>26</v>
      </c>
      <c r="M72" s="92" t="s">
        <v>26</v>
      </c>
      <c r="N72" s="92" t="s">
        <v>26</v>
      </c>
      <c r="O72" s="92" t="s">
        <v>26</v>
      </c>
      <c r="P72" s="92" t="s">
        <v>26</v>
      </c>
      <c r="Q72" s="92" t="s">
        <v>26</v>
      </c>
      <c r="R72" s="95" t="s">
        <v>26</v>
      </c>
      <c r="S72" s="95" t="s">
        <v>26</v>
      </c>
      <c r="T72" s="95" t="s">
        <v>26</v>
      </c>
      <c r="U72" s="95">
        <f>U71+S70</f>
        <v>0</v>
      </c>
      <c r="V72" s="95">
        <f>P71+U72</f>
        <v>12350</v>
      </c>
      <c r="X72" s="107"/>
      <c r="Y72" s="107"/>
    </row>
    <row r="73" spans="2:26" s="69" customFormat="1" x14ac:dyDescent="0.3">
      <c r="B73" s="86" t="s">
        <v>51</v>
      </c>
      <c r="C73" s="87">
        <f>C49+C24</f>
        <v>26000</v>
      </c>
      <c r="D73" s="87">
        <f>D$63-E73*F73*K73</f>
        <v>9500</v>
      </c>
      <c r="E73" s="87">
        <v>0</v>
      </c>
      <c r="F73" s="88">
        <f>$C$3</f>
        <v>0.5</v>
      </c>
      <c r="G73" s="87">
        <f>C73*F73</f>
        <v>13000</v>
      </c>
      <c r="H73" s="87">
        <f>H24+H49</f>
        <v>-650</v>
      </c>
      <c r="I73" s="87">
        <f>G73*-$C$5</f>
        <v>0</v>
      </c>
      <c r="J73" s="87">
        <f>SUM(G73:I73)</f>
        <v>12350</v>
      </c>
      <c r="K73" s="89">
        <f>K63</f>
        <v>0.95</v>
      </c>
      <c r="L73" s="87">
        <v>0</v>
      </c>
      <c r="M73" s="87">
        <v>0</v>
      </c>
      <c r="N73" s="87">
        <f>SUM(J73,L73:M73)</f>
        <v>12350</v>
      </c>
      <c r="O73" s="87">
        <v>0</v>
      </c>
      <c r="P73" s="87">
        <f>SUM(N73:O73)*$C$6</f>
        <v>12350</v>
      </c>
      <c r="Q73" s="111" t="s">
        <v>26</v>
      </c>
      <c r="R73" s="90" t="s">
        <v>26</v>
      </c>
      <c r="S73" s="91">
        <f>(G73*K73-D73)*$C$6-S67</f>
        <v>0</v>
      </c>
      <c r="T73" s="90" t="s">
        <v>26</v>
      </c>
      <c r="U73" s="90" t="s">
        <v>26</v>
      </c>
      <c r="V73" s="84" t="s">
        <v>26</v>
      </c>
      <c r="X73" s="107"/>
    </row>
    <row r="74" spans="2:26" s="69" customFormat="1" x14ac:dyDescent="0.3">
      <c r="B74" s="79" t="s">
        <v>18</v>
      </c>
      <c r="C74" s="80">
        <f>C50+C25</f>
        <v>26000</v>
      </c>
      <c r="D74" s="83">
        <f>D$69-E74*F74*K74</f>
        <v>12350</v>
      </c>
      <c r="E74" s="80">
        <v>0</v>
      </c>
      <c r="F74" s="81">
        <f t="shared" si="44"/>
        <v>0.5</v>
      </c>
      <c r="G74" s="80">
        <f>C74*F74</f>
        <v>13000</v>
      </c>
      <c r="H74" s="80">
        <f>H25+H50</f>
        <v>-650</v>
      </c>
      <c r="I74" s="80">
        <f t="shared" ref="I74" si="50">G74*-$C$5</f>
        <v>0</v>
      </c>
      <c r="J74" s="80">
        <f t="shared" ref="J74" si="51">SUM(G74:I74)</f>
        <v>12350</v>
      </c>
      <c r="K74" s="82">
        <f>K69</f>
        <v>0.95</v>
      </c>
      <c r="L74" s="80">
        <v>0</v>
      </c>
      <c r="M74" s="80">
        <v>0</v>
      </c>
      <c r="N74" s="80">
        <f t="shared" ref="N74" si="52">SUM(J74,L74:M74)</f>
        <v>12350</v>
      </c>
      <c r="O74" s="80">
        <v>0</v>
      </c>
      <c r="P74" s="80">
        <f>SUM(N74:O74)*$C$6</f>
        <v>12350</v>
      </c>
      <c r="Q74" s="110">
        <f>Q25+Q50</f>
        <v>10925</v>
      </c>
      <c r="R74" s="84">
        <f>Q74-P74</f>
        <v>-1425</v>
      </c>
      <c r="S74" s="83">
        <f>(G74*K74-D74)*$C$6</f>
        <v>0</v>
      </c>
      <c r="T74" s="84">
        <f>T25+T50</f>
        <v>1425</v>
      </c>
      <c r="U74" s="84">
        <f t="shared" ref="U74" si="53">R74+S74+T74</f>
        <v>0</v>
      </c>
      <c r="V74" s="84" t="s">
        <v>26</v>
      </c>
      <c r="X74" s="107"/>
    </row>
    <row r="75" spans="2:26" s="69" customFormat="1" x14ac:dyDescent="0.3">
      <c r="B75" s="68" t="s">
        <v>21</v>
      </c>
      <c r="C75" s="92" t="s">
        <v>26</v>
      </c>
      <c r="D75" s="92" t="s">
        <v>26</v>
      </c>
      <c r="E75" s="92" t="s">
        <v>26</v>
      </c>
      <c r="F75" s="93" t="s">
        <v>26</v>
      </c>
      <c r="G75" s="92" t="s">
        <v>26</v>
      </c>
      <c r="H75" s="92" t="s">
        <v>26</v>
      </c>
      <c r="I75" s="92" t="s">
        <v>26</v>
      </c>
      <c r="J75" s="92" t="s">
        <v>26</v>
      </c>
      <c r="K75" s="94" t="s">
        <v>26</v>
      </c>
      <c r="L75" s="92" t="s">
        <v>26</v>
      </c>
      <c r="M75" s="92" t="s">
        <v>26</v>
      </c>
      <c r="N75" s="92" t="s">
        <v>26</v>
      </c>
      <c r="O75" s="92" t="s">
        <v>26</v>
      </c>
      <c r="P75" s="92" t="s">
        <v>26</v>
      </c>
      <c r="Q75" s="92" t="s">
        <v>26</v>
      </c>
      <c r="R75" s="95" t="s">
        <v>26</v>
      </c>
      <c r="S75" s="95" t="s">
        <v>26</v>
      </c>
      <c r="T75" s="95" t="s">
        <v>26</v>
      </c>
      <c r="U75" s="95">
        <f>U74+S73</f>
        <v>0</v>
      </c>
      <c r="V75" s="95">
        <f>P74+U75</f>
        <v>12350</v>
      </c>
      <c r="X75" s="107"/>
      <c r="Y75" s="107"/>
    </row>
    <row r="76" spans="2:26" s="69" customFormat="1" x14ac:dyDescent="0.3">
      <c r="B76" s="86" t="s">
        <v>52</v>
      </c>
      <c r="C76" s="91">
        <f>C52+C27</f>
        <v>26000</v>
      </c>
      <c r="D76" s="91">
        <f>D$69-E76*F76*K76</f>
        <v>12350</v>
      </c>
      <c r="E76" s="91">
        <v>0</v>
      </c>
      <c r="F76" s="116">
        <f>$C$3</f>
        <v>0.5</v>
      </c>
      <c r="G76" s="91">
        <f>C76*F76</f>
        <v>13000</v>
      </c>
      <c r="H76" s="91">
        <f>G76*-$C$4</f>
        <v>-650</v>
      </c>
      <c r="I76" s="91">
        <f>G76*-$C$5</f>
        <v>0</v>
      </c>
      <c r="J76" s="91">
        <f>SUM(G76:I76)</f>
        <v>12350</v>
      </c>
      <c r="K76" s="117">
        <f>K67</f>
        <v>0.95</v>
      </c>
      <c r="L76" s="91">
        <v>0</v>
      </c>
      <c r="M76" s="91">
        <v>0</v>
      </c>
      <c r="N76" s="91">
        <f>SUM(J76,L76:M76)</f>
        <v>12350</v>
      </c>
      <c r="O76" s="91">
        <v>0</v>
      </c>
      <c r="P76" s="91">
        <f>SUM(N76:O76)*$C$6</f>
        <v>12350</v>
      </c>
      <c r="Q76" s="90" t="s">
        <v>26</v>
      </c>
      <c r="R76" s="90" t="s">
        <v>26</v>
      </c>
      <c r="S76" s="91">
        <f>(G76*K76-D76)*$C$6-S71</f>
        <v>0</v>
      </c>
      <c r="T76" s="90" t="s">
        <v>26</v>
      </c>
      <c r="U76" s="90" t="s">
        <v>26</v>
      </c>
      <c r="V76" s="84" t="s">
        <v>26</v>
      </c>
    </row>
    <row r="77" spans="2:26" s="69" customFormat="1" x14ac:dyDescent="0.3">
      <c r="B77" s="79" t="s">
        <v>40</v>
      </c>
      <c r="C77" s="83">
        <f>C53+C28</f>
        <v>26000</v>
      </c>
      <c r="D77" s="83">
        <f>D$69-E77*F77*K77</f>
        <v>12350</v>
      </c>
      <c r="E77" s="83">
        <v>0</v>
      </c>
      <c r="F77" s="102">
        <f t="shared" ref="F77:F81" si="54">$C$3</f>
        <v>0.5</v>
      </c>
      <c r="G77" s="83">
        <f>C77*F77</f>
        <v>13000</v>
      </c>
      <c r="H77" s="83">
        <f t="shared" ref="H77" si="55">G77*-$C$4</f>
        <v>-650</v>
      </c>
      <c r="I77" s="83">
        <f t="shared" ref="I77" si="56">G77*-$C$5</f>
        <v>0</v>
      </c>
      <c r="J77" s="83">
        <f t="shared" ref="J77" si="57">SUM(G77:I77)</f>
        <v>12350</v>
      </c>
      <c r="K77" s="103">
        <f>K69</f>
        <v>0.95</v>
      </c>
      <c r="L77" s="83">
        <v>0</v>
      </c>
      <c r="M77" s="83">
        <v>0</v>
      </c>
      <c r="N77" s="83">
        <f t="shared" ref="N77" si="58">SUM(J77,L77:M77)</f>
        <v>12350</v>
      </c>
      <c r="O77" s="83">
        <v>0</v>
      </c>
      <c r="P77" s="83">
        <f>SUM(N77:O77)*$C$6</f>
        <v>12350</v>
      </c>
      <c r="Q77" s="110">
        <f>Q28+Q53</f>
        <v>10925</v>
      </c>
      <c r="R77" s="84">
        <f>Q77-P77</f>
        <v>-1425</v>
      </c>
      <c r="S77" s="83">
        <f>(G77*K77-D77)*$C$6</f>
        <v>0</v>
      </c>
      <c r="T77" s="84">
        <f>T28+T53</f>
        <v>1425</v>
      </c>
      <c r="U77" s="84">
        <f>R77+S77+T77</f>
        <v>0</v>
      </c>
      <c r="V77" s="84" t="s">
        <v>26</v>
      </c>
    </row>
    <row r="78" spans="2:26" s="68" customFormat="1" ht="15" thickBot="1" x14ac:dyDescent="0.35">
      <c r="B78" s="68" t="s">
        <v>41</v>
      </c>
      <c r="C78" s="95" t="s">
        <v>26</v>
      </c>
      <c r="D78" s="95" t="s">
        <v>26</v>
      </c>
      <c r="E78" s="95" t="s">
        <v>26</v>
      </c>
      <c r="F78" s="118" t="s">
        <v>26</v>
      </c>
      <c r="G78" s="95" t="s">
        <v>26</v>
      </c>
      <c r="H78" s="95" t="s">
        <v>26</v>
      </c>
      <c r="I78" s="95" t="s">
        <v>26</v>
      </c>
      <c r="J78" s="95" t="s">
        <v>26</v>
      </c>
      <c r="K78" s="119" t="s">
        <v>26</v>
      </c>
      <c r="L78" s="95" t="s">
        <v>26</v>
      </c>
      <c r="M78" s="95" t="s">
        <v>26</v>
      </c>
      <c r="N78" s="95" t="s">
        <v>26</v>
      </c>
      <c r="O78" s="95" t="s">
        <v>26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>
        <f>U77+S76</f>
        <v>0</v>
      </c>
      <c r="V78" s="95">
        <f>P77+U78</f>
        <v>12350</v>
      </c>
      <c r="X78" s="107"/>
      <c r="Y78" s="120"/>
    </row>
    <row r="79" spans="2:26" s="69" customFormat="1" x14ac:dyDescent="0.3">
      <c r="B79" s="96" t="s">
        <v>50</v>
      </c>
      <c r="C79" s="97">
        <f>C55+C30</f>
        <v>26000</v>
      </c>
      <c r="D79" s="98">
        <f>C79*K79*F79</f>
        <v>12350</v>
      </c>
      <c r="E79" s="97">
        <v>0</v>
      </c>
      <c r="F79" s="99">
        <f>$C$3</f>
        <v>0.5</v>
      </c>
      <c r="G79" s="97">
        <f>C79*F79</f>
        <v>13000</v>
      </c>
      <c r="H79" s="97">
        <f>G79*-$C$4</f>
        <v>-650</v>
      </c>
      <c r="I79" s="97">
        <f>G79*-$C$5</f>
        <v>0</v>
      </c>
      <c r="J79" s="97">
        <f>SUM(G79:I79)</f>
        <v>12350</v>
      </c>
      <c r="K79" s="100">
        <f>J79/G79</f>
        <v>0.95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53</v>
      </c>
      <c r="C80" s="91">
        <f>C56+C31</f>
        <v>22000</v>
      </c>
      <c r="D80" s="91">
        <f>D$69-E80*F80*K80</f>
        <v>12350</v>
      </c>
      <c r="E80" s="91">
        <v>0</v>
      </c>
      <c r="F80" s="116">
        <f>$C$3</f>
        <v>0.5</v>
      </c>
      <c r="G80" s="91">
        <f>C80*F80</f>
        <v>11000</v>
      </c>
      <c r="H80" s="91">
        <f>G80*-$C$4</f>
        <v>-550</v>
      </c>
      <c r="I80" s="91">
        <f>G80*-$C$5</f>
        <v>0</v>
      </c>
      <c r="J80" s="91">
        <f>SUM(G80:I80)</f>
        <v>10450</v>
      </c>
      <c r="K80" s="117">
        <f>K69</f>
        <v>0.95</v>
      </c>
      <c r="L80" s="91">
        <v>0</v>
      </c>
      <c r="M80" s="91">
        <v>0</v>
      </c>
      <c r="N80" s="91">
        <f>SUM(J80,L80:M80)</f>
        <v>10450</v>
      </c>
      <c r="O80" s="91">
        <v>0</v>
      </c>
      <c r="P80" s="91">
        <f>SUM(N80:O80)*$C$6</f>
        <v>10450</v>
      </c>
      <c r="Q80" s="90" t="s">
        <v>26</v>
      </c>
      <c r="R80" s="90" t="s">
        <v>26</v>
      </c>
      <c r="S80" s="91">
        <f>(G80*K80-D80)*$C$6-S74</f>
        <v>-1900</v>
      </c>
      <c r="T80" s="90" t="s">
        <v>26</v>
      </c>
      <c r="U80" s="90" t="s">
        <v>26</v>
      </c>
      <c r="V80" s="84" t="s">
        <v>26</v>
      </c>
    </row>
    <row r="81" spans="2:22" s="69" customFormat="1" x14ac:dyDescent="0.3">
      <c r="B81" s="79" t="s">
        <v>42</v>
      </c>
      <c r="C81" s="83">
        <f>C57+C32</f>
        <v>26000</v>
      </c>
      <c r="D81" s="83">
        <f>D$79-E81*F81*K81</f>
        <v>12350</v>
      </c>
      <c r="E81" s="83">
        <v>0</v>
      </c>
      <c r="F81" s="102">
        <f t="shared" si="54"/>
        <v>0.5</v>
      </c>
      <c r="G81" s="83">
        <f>C81*F81</f>
        <v>13000</v>
      </c>
      <c r="H81" s="83">
        <f t="shared" ref="H81" si="59">G81*-$C$4</f>
        <v>-650</v>
      </c>
      <c r="I81" s="83">
        <f t="shared" ref="I81" si="60">G81*-$C$5</f>
        <v>0</v>
      </c>
      <c r="J81" s="83">
        <f t="shared" ref="J81" si="61">SUM(G81:I81)</f>
        <v>12350</v>
      </c>
      <c r="K81" s="103">
        <f>K69</f>
        <v>0.95</v>
      </c>
      <c r="L81" s="83">
        <v>0</v>
      </c>
      <c r="M81" s="83">
        <v>0</v>
      </c>
      <c r="N81" s="83">
        <f t="shared" ref="N81" si="62">SUM(J81,L81:M81)</f>
        <v>12350</v>
      </c>
      <c r="O81" s="83">
        <v>0</v>
      </c>
      <c r="P81" s="83">
        <f>SUM(N81:O81)*$C$6</f>
        <v>12350</v>
      </c>
      <c r="Q81" s="110">
        <f>Q32+Q57</f>
        <v>10925</v>
      </c>
      <c r="R81" s="84">
        <f>Q81-P81</f>
        <v>-1425</v>
      </c>
      <c r="S81" s="83">
        <f>(G81*K81-D81)*$C$6</f>
        <v>0</v>
      </c>
      <c r="T81" s="84">
        <f>T32+T57</f>
        <v>1425</v>
      </c>
      <c r="U81" s="84">
        <f t="shared" ref="U81" si="63">R81+S81+T81</f>
        <v>0</v>
      </c>
      <c r="V81" s="84" t="s">
        <v>26</v>
      </c>
    </row>
    <row r="82" spans="2:22" s="68" customFormat="1" x14ac:dyDescent="0.3">
      <c r="B82" s="68" t="s">
        <v>43</v>
      </c>
      <c r="C82" s="95" t="s">
        <v>26</v>
      </c>
      <c r="D82" s="95" t="s">
        <v>26</v>
      </c>
      <c r="E82" s="95" t="s">
        <v>26</v>
      </c>
      <c r="F82" s="118" t="s">
        <v>26</v>
      </c>
      <c r="G82" s="95" t="s">
        <v>26</v>
      </c>
      <c r="H82" s="95" t="s">
        <v>26</v>
      </c>
      <c r="I82" s="95" t="s">
        <v>26</v>
      </c>
      <c r="J82" s="95" t="s">
        <v>26</v>
      </c>
      <c r="K82" s="119" t="s">
        <v>26</v>
      </c>
      <c r="L82" s="95" t="s">
        <v>26</v>
      </c>
      <c r="M82" s="95" t="s">
        <v>26</v>
      </c>
      <c r="N82" s="95" t="s">
        <v>26</v>
      </c>
      <c r="O82" s="95" t="s">
        <v>26</v>
      </c>
      <c r="P82" s="95" t="s">
        <v>26</v>
      </c>
      <c r="Q82" s="95" t="s">
        <v>26</v>
      </c>
      <c r="R82" s="95" t="s">
        <v>26</v>
      </c>
      <c r="S82" s="95" t="s">
        <v>26</v>
      </c>
      <c r="T82" s="95" t="s">
        <v>26</v>
      </c>
      <c r="U82" s="95">
        <f>U81+S80</f>
        <v>-1900</v>
      </c>
      <c r="V82" s="95">
        <f>P81+U82</f>
        <v>10450</v>
      </c>
    </row>
    <row r="83" spans="2:22" s="69" customFormat="1" x14ac:dyDescent="0.3"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Q83" s="106"/>
      <c r="R83" s="105"/>
      <c r="S83" s="105"/>
      <c r="T83" s="106"/>
      <c r="U83" s="106"/>
      <c r="V83" s="106"/>
    </row>
    <row r="84" spans="2:22" x14ac:dyDescent="0.3"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  <c r="O84" s="122"/>
      <c r="Q84" s="124"/>
      <c r="R84" s="125"/>
      <c r="S84" s="125"/>
      <c r="T84" s="124"/>
      <c r="U84" s="124"/>
      <c r="V84" s="124"/>
    </row>
    <row r="85" spans="2:22" x14ac:dyDescent="0.3">
      <c r="B85" s="126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Q85" s="127"/>
      <c r="R85" s="128"/>
      <c r="S85" s="128"/>
      <c r="T85" s="127"/>
      <c r="U85" s="127"/>
      <c r="V85" s="127"/>
    </row>
    <row r="86" spans="2:22" x14ac:dyDescent="0.3">
      <c r="B86" s="129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Q86" s="124"/>
      <c r="R86" s="125"/>
      <c r="S86" s="125"/>
      <c r="T86" s="124"/>
      <c r="U86" s="124"/>
      <c r="V86" s="124"/>
    </row>
    <row r="87" spans="2:22" x14ac:dyDescent="0.3">
      <c r="Q87" s="124"/>
      <c r="R87" s="125"/>
      <c r="S87" s="125"/>
      <c r="T87" s="124"/>
      <c r="U87" s="124"/>
      <c r="V87" s="124"/>
    </row>
    <row r="94" spans="2:22" x14ac:dyDescent="0.3">
      <c r="C94" s="122"/>
      <c r="D94" s="122"/>
    </row>
    <row r="95" spans="2:22" x14ac:dyDescent="0.3">
      <c r="C95" s="122"/>
      <c r="D95" s="122"/>
    </row>
    <row r="96" spans="2:22" x14ac:dyDescent="0.3">
      <c r="C96" s="122"/>
      <c r="D96" s="122"/>
    </row>
    <row r="97" spans="3:4" x14ac:dyDescent="0.3">
      <c r="C97" s="122"/>
      <c r="D97" s="122"/>
    </row>
    <row r="98" spans="3:4" x14ac:dyDescent="0.3">
      <c r="C98" s="122"/>
      <c r="D98" s="122"/>
    </row>
    <row r="99" spans="3:4" x14ac:dyDescent="0.3">
      <c r="C99" s="122"/>
      <c r="D99" s="122"/>
    </row>
  </sheetData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99"/>
  <sheetViews>
    <sheetView topLeftCell="A34" zoomScale="80" zoomScaleNormal="80" workbookViewId="0">
      <selection activeCell="D36" sqref="D36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5" outlineLevel="1" x14ac:dyDescent="0.3"/>
    <row r="2" spans="2:25" outlineLevel="1" x14ac:dyDescent="0.3">
      <c r="B2" s="131" t="s">
        <v>34</v>
      </c>
      <c r="C2" s="139" t="s">
        <v>35</v>
      </c>
      <c r="D2" s="142" t="s">
        <v>36</v>
      </c>
    </row>
    <row r="3" spans="2:25" outlineLevel="1" x14ac:dyDescent="0.3">
      <c r="B3" s="121" t="s">
        <v>10</v>
      </c>
      <c r="C3" s="2">
        <v>0.5</v>
      </c>
      <c r="D3" s="33">
        <f>C3</f>
        <v>0.5</v>
      </c>
    </row>
    <row r="4" spans="2:25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5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5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5" outlineLevel="1" x14ac:dyDescent="0.3">
      <c r="B7" s="121" t="s">
        <v>2</v>
      </c>
      <c r="C7" s="140">
        <v>0.6</v>
      </c>
      <c r="D7" s="143">
        <f>1-C7</f>
        <v>0.4</v>
      </c>
      <c r="E7" s="125"/>
      <c r="L7" s="121" t="s">
        <v>30</v>
      </c>
      <c r="M7" s="121" t="s">
        <v>30</v>
      </c>
      <c r="N7" s="121" t="s">
        <v>30</v>
      </c>
      <c r="O7" s="121" t="s">
        <v>30</v>
      </c>
    </row>
    <row r="8" spans="2:25" outlineLevel="1" x14ac:dyDescent="0.3">
      <c r="B8" s="121" t="s">
        <v>44</v>
      </c>
      <c r="C8" s="140">
        <v>0.5</v>
      </c>
      <c r="D8" s="143">
        <f>C8</f>
        <v>0.5</v>
      </c>
      <c r="E8" s="125"/>
    </row>
    <row r="9" spans="2:25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5" outlineLevel="1" x14ac:dyDescent="0.3">
      <c r="C10" s="134"/>
      <c r="D10" s="134"/>
      <c r="E10" s="125"/>
    </row>
    <row r="11" spans="2:25" s="2" customFormat="1" x14ac:dyDescent="0.3">
      <c r="C11" s="17"/>
      <c r="D11" s="17"/>
      <c r="E11" s="135"/>
      <c r="Q11" s="3"/>
      <c r="T11" s="3"/>
      <c r="U11" s="3"/>
      <c r="V11" s="3"/>
    </row>
    <row r="12" spans="2:25" s="2" customFormat="1" x14ac:dyDescent="0.3">
      <c r="B12" s="1" t="s">
        <v>31</v>
      </c>
      <c r="Q12" s="3"/>
      <c r="T12" s="3"/>
      <c r="U12" s="3"/>
      <c r="V12" s="3"/>
    </row>
    <row r="13" spans="2:25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5" s="2" customFormat="1" x14ac:dyDescent="0.3">
      <c r="B14" s="6" t="s">
        <v>46</v>
      </c>
      <c r="C14" s="7">
        <v>10000</v>
      </c>
      <c r="D14" s="8">
        <f>G14*K14</f>
        <v>4750</v>
      </c>
      <c r="E14" s="8" t="s">
        <v>26</v>
      </c>
      <c r="F14" s="9">
        <f>$C$3</f>
        <v>0.5</v>
      </c>
      <c r="G14" s="7">
        <f>C14*F14</f>
        <v>5000</v>
      </c>
      <c r="H14" s="8">
        <v>-250</v>
      </c>
      <c r="I14" s="8">
        <v>0</v>
      </c>
      <c r="J14" s="7">
        <f>SUM(G14:I14)</f>
        <v>4750</v>
      </c>
      <c r="K14" s="10">
        <f>K63</f>
        <v>0.95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5" s="2" customFormat="1" x14ac:dyDescent="0.3">
      <c r="B15" s="11" t="s">
        <v>22</v>
      </c>
      <c r="C15" s="12">
        <v>11000</v>
      </c>
      <c r="D15" s="12">
        <f>D$14-E15*K15*F15</f>
        <v>4750</v>
      </c>
      <c r="E15" s="12">
        <v>0</v>
      </c>
      <c r="F15" s="13">
        <f>$C$3</f>
        <v>0.5</v>
      </c>
      <c r="G15" s="12">
        <f>C15*F15</f>
        <v>5500</v>
      </c>
      <c r="H15" s="12">
        <f>G15*-$C$4</f>
        <v>-275</v>
      </c>
      <c r="I15" s="12">
        <f>G15*-$C$5</f>
        <v>0</v>
      </c>
      <c r="J15" s="12">
        <f t="shared" ref="J15:J25" si="0">SUM(G15:I15)</f>
        <v>5225</v>
      </c>
      <c r="K15" s="14">
        <f>$K$14</f>
        <v>0.95</v>
      </c>
      <c r="L15" s="12">
        <v>0</v>
      </c>
      <c r="M15" s="12">
        <v>0</v>
      </c>
      <c r="N15" s="12">
        <f t="shared" ref="N15:N25" si="1">SUM(J15,L15:M15)</f>
        <v>5225</v>
      </c>
      <c r="O15" s="12">
        <v>0</v>
      </c>
      <c r="P15" s="12">
        <f>SUM(N15:O15)*$C$6</f>
        <v>5225</v>
      </c>
      <c r="Q15" s="15">
        <f>$D$63*$C$7</f>
        <v>5700</v>
      </c>
      <c r="R15" s="12">
        <f>Q15-P15</f>
        <v>475</v>
      </c>
      <c r="S15" s="12">
        <f>(G15*K15-D15)*$C$6</f>
        <v>475</v>
      </c>
      <c r="T15" s="15">
        <v>0</v>
      </c>
      <c r="U15" s="15">
        <f>R15+S15+T15</f>
        <v>950</v>
      </c>
      <c r="V15" s="16">
        <f>P15+U15</f>
        <v>6175</v>
      </c>
      <c r="X15" s="17"/>
      <c r="Y15" s="17"/>
    </row>
    <row r="16" spans="2:25" s="2" customFormat="1" x14ac:dyDescent="0.3">
      <c r="B16" s="11" t="s">
        <v>23</v>
      </c>
      <c r="C16" s="12">
        <v>12000</v>
      </c>
      <c r="D16" s="12">
        <f>D$14-E16*F16*K16</f>
        <v>4750</v>
      </c>
      <c r="E16" s="12">
        <v>0</v>
      </c>
      <c r="F16" s="13">
        <f>$C$3</f>
        <v>0.5</v>
      </c>
      <c r="G16" s="12">
        <f>C16*F16</f>
        <v>6000</v>
      </c>
      <c r="H16" s="12">
        <f>G16*-$C$4</f>
        <v>-300</v>
      </c>
      <c r="I16" s="12">
        <f>G16*-$C$5</f>
        <v>0</v>
      </c>
      <c r="J16" s="12">
        <f t="shared" si="0"/>
        <v>5700</v>
      </c>
      <c r="K16" s="14">
        <f>$K$14</f>
        <v>0.95</v>
      </c>
      <c r="L16" s="12">
        <v>0</v>
      </c>
      <c r="M16" s="12">
        <v>0</v>
      </c>
      <c r="N16" s="12">
        <f t="shared" si="1"/>
        <v>5700</v>
      </c>
      <c r="O16" s="12">
        <v>0</v>
      </c>
      <c r="P16" s="12">
        <f>SUM(N16:O16)*$C$6</f>
        <v>5700</v>
      </c>
      <c r="Q16" s="15">
        <f>$Q$15</f>
        <v>5700</v>
      </c>
      <c r="R16" s="12">
        <f>Q16-P16</f>
        <v>0</v>
      </c>
      <c r="S16" s="12">
        <f>(G16*K16-D16)*$C$6</f>
        <v>950</v>
      </c>
      <c r="T16" s="15">
        <v>0</v>
      </c>
      <c r="U16" s="15">
        <f t="shared" ref="U16" si="2">R16+S16+T16</f>
        <v>950</v>
      </c>
      <c r="V16" s="16">
        <f>P16+U16</f>
        <v>6650</v>
      </c>
    </row>
    <row r="17" spans="2:27" s="2" customFormat="1" x14ac:dyDescent="0.3">
      <c r="B17" s="18" t="s">
        <v>47</v>
      </c>
      <c r="C17" s="19">
        <v>11000</v>
      </c>
      <c r="D17" s="19">
        <f>D$14-E17*F17*K17</f>
        <v>4750</v>
      </c>
      <c r="E17" s="19">
        <v>0</v>
      </c>
      <c r="F17" s="20">
        <f t="shared" ref="F17:F25" si="3">$C$3</f>
        <v>0.5</v>
      </c>
      <c r="G17" s="19">
        <f>C17*F17</f>
        <v>5500</v>
      </c>
      <c r="H17" s="19">
        <f>G17*-$C$4</f>
        <v>-275</v>
      </c>
      <c r="I17" s="19">
        <f>G17*-$C$5</f>
        <v>0</v>
      </c>
      <c r="J17" s="19">
        <f>SUM(G17:I17)</f>
        <v>5225</v>
      </c>
      <c r="K17" s="21">
        <f>$K$14</f>
        <v>0.95</v>
      </c>
      <c r="L17" s="19">
        <v>0</v>
      </c>
      <c r="M17" s="19">
        <v>0</v>
      </c>
      <c r="N17" s="19">
        <f>SUM(J17,L17:M17)</f>
        <v>5225</v>
      </c>
      <c r="O17" s="19">
        <v>0</v>
      </c>
      <c r="P17" s="19">
        <f>SUM(N17:O17)*$C$6</f>
        <v>5225</v>
      </c>
      <c r="Q17" s="22" t="s">
        <v>26</v>
      </c>
      <c r="R17" s="22" t="s">
        <v>26</v>
      </c>
      <c r="S17" s="19">
        <f>(G17*K17-D17)*$C$6-S15</f>
        <v>0</v>
      </c>
      <c r="T17" s="22" t="s">
        <v>26</v>
      </c>
      <c r="U17" s="22" t="s">
        <v>26</v>
      </c>
      <c r="V17" s="16" t="s">
        <v>26</v>
      </c>
      <c r="Z17" s="17"/>
      <c r="AA17" s="17"/>
    </row>
    <row r="18" spans="2:27" s="2" customFormat="1" x14ac:dyDescent="0.3">
      <c r="B18" s="11" t="s">
        <v>16</v>
      </c>
      <c r="C18" s="12">
        <v>13000</v>
      </c>
      <c r="D18" s="12">
        <f>D$14-E18*F18*K18</f>
        <v>4750</v>
      </c>
      <c r="E18" s="12">
        <v>0</v>
      </c>
      <c r="F18" s="13">
        <f>$C$3</f>
        <v>0.5</v>
      </c>
      <c r="G18" s="12">
        <f>C18*F18</f>
        <v>6500</v>
      </c>
      <c r="H18" s="12">
        <f>G18*-$C$4</f>
        <v>-325</v>
      </c>
      <c r="I18" s="12">
        <f>G18*-$C$5</f>
        <v>0</v>
      </c>
      <c r="J18" s="12">
        <f t="shared" si="0"/>
        <v>6175</v>
      </c>
      <c r="K18" s="14">
        <f>$K$14</f>
        <v>0.95</v>
      </c>
      <c r="L18" s="12">
        <v>0</v>
      </c>
      <c r="M18" s="12">
        <v>0</v>
      </c>
      <c r="N18" s="12">
        <f t="shared" si="1"/>
        <v>6175</v>
      </c>
      <c r="O18" s="12">
        <v>0</v>
      </c>
      <c r="P18" s="12">
        <f>SUM(N18:O18)*$C$6</f>
        <v>6175</v>
      </c>
      <c r="Q18" s="15">
        <f t="shared" ref="Q18" si="4">$Q$15</f>
        <v>5700</v>
      </c>
      <c r="R18" s="12">
        <f>Q18-P18</f>
        <v>-475</v>
      </c>
      <c r="S18" s="12">
        <f>(G18*K18-D18)*$C$6</f>
        <v>1425</v>
      </c>
      <c r="T18" s="15">
        <v>0</v>
      </c>
      <c r="U18" s="15">
        <f>R18+S18+T18</f>
        <v>950</v>
      </c>
      <c r="V18" s="16" t="s">
        <v>26</v>
      </c>
      <c r="AA18" s="17"/>
    </row>
    <row r="19" spans="2:27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>
        <f>U18+S17</f>
        <v>950</v>
      </c>
      <c r="V19" s="23">
        <f>P18+U19</f>
        <v>7125</v>
      </c>
      <c r="Z19" s="17"/>
    </row>
    <row r="20" spans="2:27" s="2" customFormat="1" x14ac:dyDescent="0.3">
      <c r="B20" s="26" t="s">
        <v>48</v>
      </c>
      <c r="C20" s="27">
        <f>C18+$C$9</f>
        <v>15000</v>
      </c>
      <c r="D20" s="28">
        <f>C20*K20*F20</f>
        <v>7125</v>
      </c>
      <c r="E20" s="27">
        <v>0</v>
      </c>
      <c r="F20" s="29">
        <f>$C$3</f>
        <v>0.5</v>
      </c>
      <c r="G20" s="27">
        <f>C20*F20</f>
        <v>7500</v>
      </c>
      <c r="H20" s="27">
        <f>G20*-$C$4</f>
        <v>-375</v>
      </c>
      <c r="I20" s="27">
        <f>G20*-$C$5</f>
        <v>0</v>
      </c>
      <c r="J20" s="27">
        <f>SUM(G20:I20)</f>
        <v>7125</v>
      </c>
      <c r="K20" s="30">
        <f>K69</f>
        <v>0.95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</row>
    <row r="21" spans="2:27" s="2" customFormat="1" x14ac:dyDescent="0.3">
      <c r="B21" s="18" t="s">
        <v>49</v>
      </c>
      <c r="C21" s="19">
        <v>12000</v>
      </c>
      <c r="D21" s="19">
        <f>D$14-E21*K21*F21</f>
        <v>4750</v>
      </c>
      <c r="E21" s="19">
        <v>0</v>
      </c>
      <c r="F21" s="20">
        <f t="shared" si="3"/>
        <v>0.5</v>
      </c>
      <c r="G21" s="19">
        <f>C21*F21</f>
        <v>6000</v>
      </c>
      <c r="H21" s="19">
        <f>G21*-$C$4</f>
        <v>-300</v>
      </c>
      <c r="I21" s="19">
        <f>G21*-$C$5</f>
        <v>0</v>
      </c>
      <c r="J21" s="19">
        <f>SUM(G21:I21)</f>
        <v>5700</v>
      </c>
      <c r="K21" s="21">
        <f>K14</f>
        <v>0.95</v>
      </c>
      <c r="L21" s="19">
        <v>0</v>
      </c>
      <c r="M21" s="19">
        <v>0</v>
      </c>
      <c r="N21" s="19">
        <f>SUM(J21,L21:M21)</f>
        <v>5700</v>
      </c>
      <c r="O21" s="19">
        <v>0</v>
      </c>
      <c r="P21" s="19">
        <f>SUM(N21:O21)*$C$6</f>
        <v>5700</v>
      </c>
      <c r="Q21" s="22" t="s">
        <v>26</v>
      </c>
      <c r="R21" s="22" t="s">
        <v>26</v>
      </c>
      <c r="S21" s="19">
        <f>(G21*K21-D21)*$C$6-S16</f>
        <v>0</v>
      </c>
      <c r="T21" s="22" t="s">
        <v>26</v>
      </c>
      <c r="U21" s="22" t="s">
        <v>26</v>
      </c>
      <c r="V21" s="15" t="s">
        <v>26</v>
      </c>
    </row>
    <row r="22" spans="2:27" s="2" customFormat="1" x14ac:dyDescent="0.3">
      <c r="B22" s="31" t="s">
        <v>17</v>
      </c>
      <c r="C22" s="12">
        <v>15000</v>
      </c>
      <c r="D22" s="12">
        <f>D$20-E22*K22*F22</f>
        <v>7125</v>
      </c>
      <c r="E22" s="12">
        <v>0</v>
      </c>
      <c r="F22" s="13">
        <f t="shared" si="3"/>
        <v>0.5</v>
      </c>
      <c r="G22" s="12">
        <f>C22*F22</f>
        <v>7500</v>
      </c>
      <c r="H22" s="12">
        <f>G22*-$C$4</f>
        <v>-375</v>
      </c>
      <c r="I22" s="12">
        <f t="shared" ref="I22:I25" si="5">G22*-$C$5</f>
        <v>0</v>
      </c>
      <c r="J22" s="12">
        <f t="shared" si="0"/>
        <v>7125</v>
      </c>
      <c r="K22" s="14">
        <f>K20</f>
        <v>0.95</v>
      </c>
      <c r="L22" s="12">
        <v>0</v>
      </c>
      <c r="M22" s="12">
        <v>0</v>
      </c>
      <c r="N22" s="12">
        <f t="shared" si="1"/>
        <v>7125</v>
      </c>
      <c r="O22" s="12">
        <v>0</v>
      </c>
      <c r="P22" s="12">
        <f>SUM(N22:O22)*$C$6</f>
        <v>7125</v>
      </c>
      <c r="Q22" s="15">
        <f>Q18</f>
        <v>5700</v>
      </c>
      <c r="R22" s="12">
        <f>Q22-P22</f>
        <v>-1425</v>
      </c>
      <c r="S22" s="12">
        <f>(G22*K22-D22)*$C$6</f>
        <v>0</v>
      </c>
      <c r="T22" s="15">
        <f>S18</f>
        <v>1425</v>
      </c>
      <c r="U22" s="15">
        <f>R22+S22+T22</f>
        <v>0</v>
      </c>
      <c r="V22" s="16" t="s">
        <v>26</v>
      </c>
    </row>
    <row r="23" spans="2:27" s="1" customFormat="1" x14ac:dyDescent="0.3">
      <c r="B23" s="1" t="s">
        <v>20</v>
      </c>
      <c r="C23" s="23" t="s">
        <v>26</v>
      </c>
      <c r="D23" s="23" t="s">
        <v>26</v>
      </c>
      <c r="E23" s="23" t="s">
        <v>26</v>
      </c>
      <c r="F23" s="24" t="s">
        <v>26</v>
      </c>
      <c r="G23" s="23" t="s">
        <v>26</v>
      </c>
      <c r="H23" s="23" t="s">
        <v>26</v>
      </c>
      <c r="I23" s="23" t="s">
        <v>26</v>
      </c>
      <c r="J23" s="23" t="s">
        <v>26</v>
      </c>
      <c r="K23" s="25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  <c r="R23" s="23" t="s">
        <v>26</v>
      </c>
      <c r="S23" s="23" t="s">
        <v>26</v>
      </c>
      <c r="T23" s="23" t="s">
        <v>26</v>
      </c>
      <c r="U23" s="23">
        <f>U22+S21</f>
        <v>0</v>
      </c>
      <c r="V23" s="23">
        <f>P22+U23</f>
        <v>7125</v>
      </c>
      <c r="X23" s="136"/>
    </row>
    <row r="24" spans="2:27" s="2" customFormat="1" x14ac:dyDescent="0.3">
      <c r="B24" s="18" t="s">
        <v>51</v>
      </c>
      <c r="C24" s="19">
        <v>13000</v>
      </c>
      <c r="D24" s="19">
        <f>D$14-E24*F24*K24</f>
        <v>4750</v>
      </c>
      <c r="E24" s="19">
        <v>0</v>
      </c>
      <c r="F24" s="20">
        <f>$C$3</f>
        <v>0.5</v>
      </c>
      <c r="G24" s="19">
        <f>C24*F24</f>
        <v>6500</v>
      </c>
      <c r="H24" s="19">
        <f>G24*-$C$4</f>
        <v>-325</v>
      </c>
      <c r="I24" s="19">
        <f>G24*-$C$5</f>
        <v>0</v>
      </c>
      <c r="J24" s="19">
        <f>SUM(G24:I24)</f>
        <v>6175</v>
      </c>
      <c r="K24" s="21">
        <f>K14</f>
        <v>0.95</v>
      </c>
      <c r="L24" s="19">
        <v>0</v>
      </c>
      <c r="M24" s="19">
        <v>0</v>
      </c>
      <c r="N24" s="19">
        <f>SUM(J24,L24:M24)</f>
        <v>6175</v>
      </c>
      <c r="O24" s="19">
        <v>0</v>
      </c>
      <c r="P24" s="19">
        <f>SUM(N24:O24)*$C$6</f>
        <v>6175</v>
      </c>
      <c r="Q24" s="22" t="s">
        <v>26</v>
      </c>
      <c r="R24" s="22" t="s">
        <v>26</v>
      </c>
      <c r="S24" s="19">
        <f>(G24*K24-D24)*$C$6-S18</f>
        <v>0</v>
      </c>
      <c r="T24" s="22" t="s">
        <v>26</v>
      </c>
      <c r="U24" s="22" t="s">
        <v>26</v>
      </c>
      <c r="V24" s="15" t="s">
        <v>26</v>
      </c>
    </row>
    <row r="25" spans="2:27" s="2" customFormat="1" x14ac:dyDescent="0.3">
      <c r="B25" s="11" t="s">
        <v>18</v>
      </c>
      <c r="C25" s="12">
        <v>15000</v>
      </c>
      <c r="D25" s="12">
        <f>D$20-E25*F25*K25</f>
        <v>7125</v>
      </c>
      <c r="E25" s="12">
        <v>0</v>
      </c>
      <c r="F25" s="13">
        <f t="shared" si="3"/>
        <v>0.5</v>
      </c>
      <c r="G25" s="12">
        <f>C25*F25</f>
        <v>7500</v>
      </c>
      <c r="H25" s="12">
        <f t="shared" ref="H25" si="6">G25*-$C$4</f>
        <v>-375</v>
      </c>
      <c r="I25" s="12">
        <f t="shared" si="5"/>
        <v>0</v>
      </c>
      <c r="J25" s="12">
        <f t="shared" si="0"/>
        <v>7125</v>
      </c>
      <c r="K25" s="14">
        <f>K20</f>
        <v>0.95</v>
      </c>
      <c r="L25" s="12">
        <v>0</v>
      </c>
      <c r="M25" s="12">
        <v>0</v>
      </c>
      <c r="N25" s="12">
        <f t="shared" si="1"/>
        <v>7125</v>
      </c>
      <c r="O25" s="12">
        <v>0</v>
      </c>
      <c r="P25" s="12">
        <f>SUM(N25:O25)*$C$6</f>
        <v>7125</v>
      </c>
      <c r="Q25" s="15">
        <f>(D69-T74)*C7</f>
        <v>6555</v>
      </c>
      <c r="R25" s="15">
        <f>Q25-P25</f>
        <v>-570</v>
      </c>
      <c r="S25" s="12">
        <f>(G25*K25-D25)*$C$6</f>
        <v>0</v>
      </c>
      <c r="T25" s="15">
        <f>T22*C8</f>
        <v>712.5</v>
      </c>
      <c r="U25" s="15">
        <f>R25+S25+T25</f>
        <v>142.5</v>
      </c>
      <c r="V25" s="15" t="s">
        <v>26</v>
      </c>
    </row>
    <row r="26" spans="2:27" s="1" customFormat="1" x14ac:dyDescent="0.3">
      <c r="B26" s="1" t="s">
        <v>21</v>
      </c>
      <c r="C26" s="23" t="s">
        <v>26</v>
      </c>
      <c r="D26" s="23" t="s">
        <v>26</v>
      </c>
      <c r="E26" s="23" t="s">
        <v>26</v>
      </c>
      <c r="F26" s="24" t="s">
        <v>26</v>
      </c>
      <c r="G26" s="23" t="s">
        <v>26</v>
      </c>
      <c r="H26" s="23" t="s">
        <v>26</v>
      </c>
      <c r="I26" s="23" t="s">
        <v>26</v>
      </c>
      <c r="J26" s="23" t="s">
        <v>26</v>
      </c>
      <c r="K26" s="25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  <c r="R26" s="23" t="s">
        <v>26</v>
      </c>
      <c r="S26" s="23" t="s">
        <v>26</v>
      </c>
      <c r="T26" s="23" t="s">
        <v>26</v>
      </c>
      <c r="U26" s="23">
        <f>U25+S24</f>
        <v>142.5</v>
      </c>
      <c r="V26" s="23">
        <f>P25+U26</f>
        <v>7267.5</v>
      </c>
      <c r="Y26" s="145"/>
    </row>
    <row r="27" spans="2:27" s="2" customFormat="1" x14ac:dyDescent="0.3">
      <c r="B27" s="18" t="s">
        <v>52</v>
      </c>
      <c r="C27" s="19">
        <v>15000</v>
      </c>
      <c r="D27" s="19">
        <f>D$20-E27*F27*K27</f>
        <v>7125</v>
      </c>
      <c r="E27" s="19">
        <v>0</v>
      </c>
      <c r="F27" s="20">
        <f>$C$3</f>
        <v>0.5</v>
      </c>
      <c r="G27" s="19">
        <f>C27*F27</f>
        <v>7500</v>
      </c>
      <c r="H27" s="19">
        <f>G27*-$C$4</f>
        <v>-375</v>
      </c>
      <c r="I27" s="19">
        <f>G27*-$C$5</f>
        <v>0</v>
      </c>
      <c r="J27" s="19">
        <f>SUM(G27:I27)</f>
        <v>7125</v>
      </c>
      <c r="K27" s="21">
        <f>K18</f>
        <v>0.95</v>
      </c>
      <c r="L27" s="19">
        <v>0</v>
      </c>
      <c r="M27" s="19">
        <v>0</v>
      </c>
      <c r="N27" s="19">
        <f>SUM(J27,L27:M27)</f>
        <v>7125</v>
      </c>
      <c r="O27" s="19">
        <v>0</v>
      </c>
      <c r="P27" s="19">
        <f>SUM(N27:O27)*$C$6</f>
        <v>7125</v>
      </c>
      <c r="Q27" s="22" t="s">
        <v>26</v>
      </c>
      <c r="R27" s="22" t="s">
        <v>26</v>
      </c>
      <c r="S27" s="19">
        <f>(G27*K27-D27)*$C$6-S22</f>
        <v>0</v>
      </c>
      <c r="T27" s="22" t="s">
        <v>26</v>
      </c>
      <c r="U27" s="22" t="s">
        <v>26</v>
      </c>
      <c r="V27" s="15" t="s">
        <v>26</v>
      </c>
      <c r="Y27" s="141"/>
    </row>
    <row r="28" spans="2:27" s="2" customFormat="1" x14ac:dyDescent="0.3">
      <c r="B28" s="11" t="s">
        <v>40</v>
      </c>
      <c r="C28" s="12">
        <v>15000</v>
      </c>
      <c r="D28" s="12">
        <f>D$20-E28*F28*K28</f>
        <v>7125</v>
      </c>
      <c r="E28" s="12">
        <v>0</v>
      </c>
      <c r="F28" s="13">
        <f t="shared" ref="F28:F32" si="7">$C$3</f>
        <v>0.5</v>
      </c>
      <c r="G28" s="12">
        <f>C28*F28</f>
        <v>7500</v>
      </c>
      <c r="H28" s="12">
        <f t="shared" ref="H28" si="8">G28*-$C$4</f>
        <v>-375</v>
      </c>
      <c r="I28" s="12">
        <f t="shared" ref="I28" si="9">G28*-$C$5</f>
        <v>0</v>
      </c>
      <c r="J28" s="12">
        <f t="shared" ref="J28" si="10">SUM(G28:I28)</f>
        <v>7125</v>
      </c>
      <c r="K28" s="14">
        <f>K20</f>
        <v>0.95</v>
      </c>
      <c r="L28" s="12">
        <v>0</v>
      </c>
      <c r="M28" s="12">
        <v>0</v>
      </c>
      <c r="N28" s="12">
        <f t="shared" ref="N28" si="11">SUM(J28,L28:M28)</f>
        <v>7125</v>
      </c>
      <c r="O28" s="12">
        <v>0</v>
      </c>
      <c r="P28" s="12">
        <f>SUM(N28:O28)*$C$6</f>
        <v>7125</v>
      </c>
      <c r="Q28" s="15">
        <f>Q25</f>
        <v>6555</v>
      </c>
      <c r="R28" s="15">
        <f>Q28-P28</f>
        <v>-570</v>
      </c>
      <c r="S28" s="12">
        <f>(G28*K28-D28)*$C$6</f>
        <v>0</v>
      </c>
      <c r="T28" s="15">
        <f>T25</f>
        <v>712.5</v>
      </c>
      <c r="U28" s="15">
        <f>R28+S28+T28</f>
        <v>142.5</v>
      </c>
      <c r="V28" s="15" t="s">
        <v>26</v>
      </c>
    </row>
    <row r="29" spans="2:27" s="1" customFormat="1" ht="15" thickBot="1" x14ac:dyDescent="0.35">
      <c r="B29" s="1" t="s">
        <v>41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>
        <f>U28+S27</f>
        <v>142.5</v>
      </c>
      <c r="V29" s="23">
        <f>P28+U29</f>
        <v>7267.5</v>
      </c>
    </row>
    <row r="30" spans="2:27" s="2" customFormat="1" x14ac:dyDescent="0.3">
      <c r="B30" s="26" t="s">
        <v>50</v>
      </c>
      <c r="C30" s="27">
        <f>C28+$C$9</f>
        <v>17000</v>
      </c>
      <c r="D30" s="28">
        <f>C30*K30*F30</f>
        <v>8075</v>
      </c>
      <c r="E30" s="27">
        <v>0</v>
      </c>
      <c r="F30" s="29">
        <f>$C$3</f>
        <v>0.5</v>
      </c>
      <c r="G30" s="27">
        <f>C30*F30</f>
        <v>8500</v>
      </c>
      <c r="H30" s="27">
        <f>G30*-$C$4</f>
        <v>-425</v>
      </c>
      <c r="I30" s="27">
        <f>G30*-$C$5</f>
        <v>0</v>
      </c>
      <c r="J30" s="27">
        <f>SUM(G30:I30)</f>
        <v>8075</v>
      </c>
      <c r="K30" s="30">
        <f>K79</f>
        <v>0.95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8" t="s">
        <v>26</v>
      </c>
      <c r="R30" s="28" t="s">
        <v>26</v>
      </c>
      <c r="S30" s="28" t="s">
        <v>26</v>
      </c>
      <c r="T30" s="28" t="s">
        <v>26</v>
      </c>
      <c r="U30" s="28" t="s">
        <v>26</v>
      </c>
      <c r="V30" s="28" t="s">
        <v>26</v>
      </c>
    </row>
    <row r="31" spans="2:27" s="2" customFormat="1" x14ac:dyDescent="0.3">
      <c r="B31" s="18" t="s">
        <v>53</v>
      </c>
      <c r="C31" s="19">
        <v>15000</v>
      </c>
      <c r="D31" s="19">
        <f>D$20-E31*F31*K31</f>
        <v>7125</v>
      </c>
      <c r="E31" s="19">
        <v>0</v>
      </c>
      <c r="F31" s="20">
        <f>$C$3</f>
        <v>0.5</v>
      </c>
      <c r="G31" s="19">
        <f>C31*F31</f>
        <v>7500</v>
      </c>
      <c r="H31" s="19">
        <f>G31*-$C$4</f>
        <v>-375</v>
      </c>
      <c r="I31" s="19">
        <f>G31*-$C$5</f>
        <v>0</v>
      </c>
      <c r="J31" s="19">
        <f t="shared" ref="J31" si="12">SUM(G31:I31)</f>
        <v>7125</v>
      </c>
      <c r="K31" s="21">
        <f>K20</f>
        <v>0.95</v>
      </c>
      <c r="L31" s="19">
        <v>0</v>
      </c>
      <c r="M31" s="19">
        <v>0</v>
      </c>
      <c r="N31" s="19">
        <f>SUM(J31,L31:M31)</f>
        <v>7125</v>
      </c>
      <c r="O31" s="19">
        <v>0</v>
      </c>
      <c r="P31" s="19">
        <f>SUM(N31:O31)*$C$6</f>
        <v>7125</v>
      </c>
      <c r="Q31" s="22" t="s">
        <v>26</v>
      </c>
      <c r="R31" s="22" t="s">
        <v>26</v>
      </c>
      <c r="S31" s="19">
        <f>(G31*K31-D31)*$C$6-S25</f>
        <v>0</v>
      </c>
      <c r="T31" s="22" t="s">
        <v>26</v>
      </c>
      <c r="U31" s="22" t="s">
        <v>26</v>
      </c>
      <c r="V31" s="15" t="s">
        <v>26</v>
      </c>
    </row>
    <row r="32" spans="2:27" s="2" customFormat="1" x14ac:dyDescent="0.3">
      <c r="B32" s="11" t="s">
        <v>42</v>
      </c>
      <c r="C32" s="12">
        <v>17000</v>
      </c>
      <c r="D32" s="12">
        <f>D$30-E32*F32*K32</f>
        <v>8075</v>
      </c>
      <c r="E32" s="12">
        <v>0</v>
      </c>
      <c r="F32" s="13">
        <f t="shared" si="7"/>
        <v>0.5</v>
      </c>
      <c r="G32" s="12">
        <f>C32*F32</f>
        <v>8500</v>
      </c>
      <c r="H32" s="12">
        <f t="shared" ref="H32" si="13">G32*-$C$4</f>
        <v>-425</v>
      </c>
      <c r="I32" s="12">
        <f t="shared" ref="I32" si="14">G32*-$C$5</f>
        <v>0</v>
      </c>
      <c r="J32" s="12">
        <f>SUM(G32:I32)</f>
        <v>8075</v>
      </c>
      <c r="K32" s="14">
        <f>K20</f>
        <v>0.95</v>
      </c>
      <c r="L32" s="12">
        <v>0</v>
      </c>
      <c r="M32" s="12">
        <v>0</v>
      </c>
      <c r="N32" s="12">
        <f t="shared" ref="N32" si="15">SUM(J32,L32:M32)</f>
        <v>8075</v>
      </c>
      <c r="O32" s="12">
        <v>0</v>
      </c>
      <c r="P32" s="12">
        <f>SUM(N32:O32)*$C$6</f>
        <v>8075</v>
      </c>
      <c r="Q32" s="15">
        <f>Q28</f>
        <v>6555</v>
      </c>
      <c r="R32" s="15">
        <f>Q32-P32</f>
        <v>-1520</v>
      </c>
      <c r="S32" s="12">
        <f>(G32*K32-D32)*$C$6</f>
        <v>0</v>
      </c>
      <c r="T32" s="15">
        <f>T28</f>
        <v>712.5</v>
      </c>
      <c r="U32" s="15">
        <f>R32+S32+T32</f>
        <v>-807.5</v>
      </c>
      <c r="V32" s="15" t="s">
        <v>26</v>
      </c>
    </row>
    <row r="33" spans="2:22" s="1" customFormat="1" x14ac:dyDescent="0.3">
      <c r="B33" s="1" t="s">
        <v>43</v>
      </c>
      <c r="C33" s="23" t="s">
        <v>26</v>
      </c>
      <c r="D33" s="23" t="s">
        <v>26</v>
      </c>
      <c r="E33" s="23" t="s">
        <v>26</v>
      </c>
      <c r="F33" s="24" t="s">
        <v>26</v>
      </c>
      <c r="G33" s="23" t="s">
        <v>26</v>
      </c>
      <c r="H33" s="23" t="s">
        <v>26</v>
      </c>
      <c r="I33" s="23" t="s">
        <v>26</v>
      </c>
      <c r="J33" s="23" t="s">
        <v>26</v>
      </c>
      <c r="K33" s="25" t="s">
        <v>26</v>
      </c>
      <c r="L33" s="23" t="s">
        <v>26</v>
      </c>
      <c r="M33" s="23" t="s">
        <v>26</v>
      </c>
      <c r="N33" s="23" t="s">
        <v>26</v>
      </c>
      <c r="O33" s="23" t="s">
        <v>26</v>
      </c>
      <c r="P33" s="23" t="s">
        <v>26</v>
      </c>
      <c r="Q33" s="23" t="s">
        <v>26</v>
      </c>
      <c r="R33" s="23" t="s">
        <v>26</v>
      </c>
      <c r="S33" s="23" t="s">
        <v>26</v>
      </c>
      <c r="T33" s="23" t="s">
        <v>26</v>
      </c>
      <c r="U33" s="23">
        <f>U32+S31</f>
        <v>-807.5</v>
      </c>
      <c r="V33" s="23">
        <f>P32+U33</f>
        <v>7267.5</v>
      </c>
    </row>
    <row r="34" spans="2:22" s="1" customFormat="1" x14ac:dyDescent="0.3">
      <c r="C34" s="23"/>
      <c r="D34" s="23"/>
      <c r="E34" s="23"/>
      <c r="F34" s="24"/>
      <c r="G34" s="23"/>
      <c r="H34" s="23"/>
      <c r="I34" s="23"/>
      <c r="J34" s="23"/>
      <c r="K34" s="2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2" customFormat="1" x14ac:dyDescent="0.3">
      <c r="Q35" s="3"/>
      <c r="T35" s="3"/>
      <c r="U35" s="3"/>
      <c r="V35" s="3"/>
    </row>
    <row r="36" spans="2:22" s="33" customFormat="1" x14ac:dyDescent="0.3">
      <c r="Q36" s="34"/>
      <c r="T36" s="34"/>
      <c r="U36" s="34"/>
      <c r="V36" s="34"/>
    </row>
    <row r="37" spans="2:22" s="33" customFormat="1" x14ac:dyDescent="0.3">
      <c r="B37" s="32" t="s">
        <v>32</v>
      </c>
      <c r="Q37" s="34"/>
      <c r="T37" s="34"/>
      <c r="U37" s="34"/>
      <c r="V37" s="34"/>
    </row>
    <row r="38" spans="2:22" s="33" customFormat="1" ht="57.6" x14ac:dyDescent="0.3">
      <c r="B38" s="35"/>
      <c r="C38" s="36" t="s">
        <v>0</v>
      </c>
      <c r="D38" s="36" t="s">
        <v>39</v>
      </c>
      <c r="E38" s="36" t="s">
        <v>27</v>
      </c>
      <c r="F38" s="36" t="s">
        <v>3</v>
      </c>
      <c r="G38" s="36" t="s">
        <v>7</v>
      </c>
      <c r="H38" s="36" t="s">
        <v>4</v>
      </c>
      <c r="I38" s="36" t="s">
        <v>5</v>
      </c>
      <c r="J38" s="36" t="s">
        <v>6</v>
      </c>
      <c r="K38" s="36" t="s">
        <v>15</v>
      </c>
      <c r="L38" s="36" t="s">
        <v>1</v>
      </c>
      <c r="M38" s="36" t="s">
        <v>8</v>
      </c>
      <c r="N38" s="36" t="s">
        <v>13</v>
      </c>
      <c r="O38" s="36" t="s">
        <v>25</v>
      </c>
      <c r="P38" s="36" t="s">
        <v>9</v>
      </c>
      <c r="Q38" s="36" t="s">
        <v>2</v>
      </c>
      <c r="R38" s="36" t="s">
        <v>37</v>
      </c>
      <c r="S38" s="36" t="s">
        <v>28</v>
      </c>
      <c r="T38" s="36" t="s">
        <v>29</v>
      </c>
      <c r="U38" s="36" t="s">
        <v>38</v>
      </c>
      <c r="V38" s="36" t="s">
        <v>24</v>
      </c>
    </row>
    <row r="39" spans="2:22" s="33" customFormat="1" x14ac:dyDescent="0.3">
      <c r="B39" s="37" t="s">
        <v>46</v>
      </c>
      <c r="C39" s="38">
        <f>C14</f>
        <v>10000</v>
      </c>
      <c r="D39" s="39">
        <f>G39*K39</f>
        <v>4750</v>
      </c>
      <c r="E39" s="39" t="s">
        <v>26</v>
      </c>
      <c r="F39" s="40">
        <f>$C$3</f>
        <v>0.5</v>
      </c>
      <c r="G39" s="38">
        <f>C39*F39</f>
        <v>5000</v>
      </c>
      <c r="H39" s="39">
        <f>G39*-$D$4</f>
        <v>-250</v>
      </c>
      <c r="I39" s="39">
        <v>0</v>
      </c>
      <c r="J39" s="38">
        <f>SUM(G39:I39)</f>
        <v>4750</v>
      </c>
      <c r="K39" s="41">
        <f>K63</f>
        <v>0.95</v>
      </c>
      <c r="L39" s="39" t="s">
        <v>26</v>
      </c>
      <c r="M39" s="39" t="s">
        <v>26</v>
      </c>
      <c r="N39" s="39" t="s">
        <v>26</v>
      </c>
      <c r="O39" s="39" t="s">
        <v>26</v>
      </c>
      <c r="P39" s="39" t="s">
        <v>26</v>
      </c>
      <c r="Q39" s="39" t="s">
        <v>26</v>
      </c>
      <c r="R39" s="42" t="s">
        <v>26</v>
      </c>
      <c r="S39" s="42" t="s">
        <v>26</v>
      </c>
      <c r="T39" s="42" t="s">
        <v>26</v>
      </c>
      <c r="U39" s="42" t="s">
        <v>26</v>
      </c>
      <c r="V39" s="42" t="s">
        <v>26</v>
      </c>
    </row>
    <row r="40" spans="2:22" s="33" customFormat="1" x14ac:dyDescent="0.3">
      <c r="B40" s="43" t="s">
        <v>22</v>
      </c>
      <c r="C40" s="44">
        <v>11000</v>
      </c>
      <c r="D40" s="44">
        <f>D$39-E40*K40*F40</f>
        <v>4750</v>
      </c>
      <c r="E40" s="44">
        <v>0</v>
      </c>
      <c r="F40" s="45">
        <f>$C$3</f>
        <v>0.5</v>
      </c>
      <c r="G40" s="44">
        <f>C40*F40</f>
        <v>5500</v>
      </c>
      <c r="H40" s="44">
        <f>G40*-$D$4</f>
        <v>-275</v>
      </c>
      <c r="I40" s="44">
        <f>G40*-$C$5</f>
        <v>0</v>
      </c>
      <c r="J40" s="44">
        <f t="shared" ref="J40:J43" si="16">SUM(G40:I40)</f>
        <v>5225</v>
      </c>
      <c r="K40" s="46">
        <f>$K$14</f>
        <v>0.95</v>
      </c>
      <c r="L40" s="44">
        <v>0</v>
      </c>
      <c r="M40" s="44">
        <v>0</v>
      </c>
      <c r="N40" s="44">
        <f t="shared" ref="N40:N43" si="17">SUM(J40,L40:M40)</f>
        <v>5225</v>
      </c>
      <c r="O40" s="44">
        <v>0</v>
      </c>
      <c r="P40" s="44">
        <f>SUM(N40:O40)*$C$6</f>
        <v>5225</v>
      </c>
      <c r="Q40" s="108">
        <f>D63*D7</f>
        <v>3800</v>
      </c>
      <c r="R40" s="47">
        <f>Q40-P40</f>
        <v>-1425</v>
      </c>
      <c r="S40" s="47">
        <f>(G40*K40-D40)*$C$6</f>
        <v>475</v>
      </c>
      <c r="T40" s="48">
        <v>0</v>
      </c>
      <c r="U40" s="48">
        <f>R40+S40+T40</f>
        <v>-950</v>
      </c>
      <c r="V40" s="49">
        <f>P40+U40</f>
        <v>4275</v>
      </c>
    </row>
    <row r="41" spans="2:22" s="33" customFormat="1" x14ac:dyDescent="0.3">
      <c r="B41" s="43" t="s">
        <v>23</v>
      </c>
      <c r="C41" s="44">
        <v>12000</v>
      </c>
      <c r="D41" s="44">
        <f>D$39-E41*F41*K41</f>
        <v>4750</v>
      </c>
      <c r="E41" s="44">
        <v>0</v>
      </c>
      <c r="F41" s="45">
        <f>$C$3</f>
        <v>0.5</v>
      </c>
      <c r="G41" s="44">
        <f>C41*F41</f>
        <v>6000</v>
      </c>
      <c r="H41" s="44">
        <f t="shared" ref="H41:H43" si="18">G41*-$D$4</f>
        <v>-300</v>
      </c>
      <c r="I41" s="44">
        <f>G41*-$C$5</f>
        <v>0</v>
      </c>
      <c r="J41" s="44">
        <f t="shared" si="16"/>
        <v>5700</v>
      </c>
      <c r="K41" s="46">
        <f>$K$14</f>
        <v>0.95</v>
      </c>
      <c r="L41" s="44">
        <v>0</v>
      </c>
      <c r="M41" s="44">
        <v>0</v>
      </c>
      <c r="N41" s="44">
        <f t="shared" si="17"/>
        <v>5700</v>
      </c>
      <c r="O41" s="44">
        <v>0</v>
      </c>
      <c r="P41" s="44">
        <f>SUM(N41:O41)*$C$6</f>
        <v>5700</v>
      </c>
      <c r="Q41" s="108">
        <f>$Q$40</f>
        <v>3800</v>
      </c>
      <c r="R41" s="47">
        <f>Q41-P41</f>
        <v>-1900</v>
      </c>
      <c r="S41" s="47">
        <f>(G41*K41-D41)*$C$6</f>
        <v>950</v>
      </c>
      <c r="T41" s="48">
        <v>0</v>
      </c>
      <c r="U41" s="48">
        <f t="shared" ref="U41" si="19">R41+S41+T41</f>
        <v>-950</v>
      </c>
      <c r="V41" s="49">
        <f t="shared" ref="V41" si="20">P41+U41</f>
        <v>4750</v>
      </c>
    </row>
    <row r="42" spans="2:22" s="33" customFormat="1" x14ac:dyDescent="0.3">
      <c r="B42" s="50" t="s">
        <v>47</v>
      </c>
      <c r="C42" s="51">
        <v>11000</v>
      </c>
      <c r="D42" s="51">
        <f>D$39-E42*F42*K42</f>
        <v>4750</v>
      </c>
      <c r="E42" s="51">
        <v>0</v>
      </c>
      <c r="F42" s="52">
        <f t="shared" ref="F42:F50" si="21">$C$3</f>
        <v>0.5</v>
      </c>
      <c r="G42" s="51">
        <f>C42*F42</f>
        <v>5500</v>
      </c>
      <c r="H42" s="51">
        <f>G42*-$D$4</f>
        <v>-275</v>
      </c>
      <c r="I42" s="51">
        <f t="shared" ref="I42" si="22">G42*-$C$5</f>
        <v>0</v>
      </c>
      <c r="J42" s="51">
        <f>SUM(G42:I42)</f>
        <v>5225</v>
      </c>
      <c r="K42" s="53">
        <f>$K$14</f>
        <v>0.95</v>
      </c>
      <c r="L42" s="51">
        <v>0</v>
      </c>
      <c r="M42" s="51">
        <v>0</v>
      </c>
      <c r="N42" s="51">
        <f>SUM(J42,L42:M42)</f>
        <v>5225</v>
      </c>
      <c r="O42" s="51">
        <v>0</v>
      </c>
      <c r="P42" s="51">
        <f>SUM(N42:O42)*$C$6</f>
        <v>5225</v>
      </c>
      <c r="Q42" s="109" t="s">
        <v>26</v>
      </c>
      <c r="R42" s="54" t="s">
        <v>26</v>
      </c>
      <c r="S42" s="55">
        <f>(G42*K42-D42)*$C$6-S40</f>
        <v>0</v>
      </c>
      <c r="T42" s="54" t="s">
        <v>26</v>
      </c>
      <c r="U42" s="54" t="s">
        <v>26</v>
      </c>
      <c r="V42" s="49" t="s">
        <v>26</v>
      </c>
    </row>
    <row r="43" spans="2:22" s="33" customFormat="1" x14ac:dyDescent="0.3">
      <c r="B43" s="43" t="s">
        <v>16</v>
      </c>
      <c r="C43" s="44">
        <v>13000</v>
      </c>
      <c r="D43" s="44">
        <f>D$39-E43*F43*K43</f>
        <v>4750</v>
      </c>
      <c r="E43" s="44">
        <v>0</v>
      </c>
      <c r="F43" s="45">
        <f>$C$3</f>
        <v>0.5</v>
      </c>
      <c r="G43" s="44">
        <f>C43*F43</f>
        <v>6500</v>
      </c>
      <c r="H43" s="44">
        <f t="shared" si="18"/>
        <v>-325</v>
      </c>
      <c r="I43" s="44">
        <f>G43*-$C$5</f>
        <v>0</v>
      </c>
      <c r="J43" s="44">
        <f t="shared" si="16"/>
        <v>6175</v>
      </c>
      <c r="K43" s="46">
        <f>$K$14</f>
        <v>0.95</v>
      </c>
      <c r="L43" s="44">
        <v>0</v>
      </c>
      <c r="M43" s="44">
        <v>0</v>
      </c>
      <c r="N43" s="44">
        <f t="shared" si="17"/>
        <v>6175</v>
      </c>
      <c r="O43" s="44">
        <v>0</v>
      </c>
      <c r="P43" s="44">
        <f>SUM(N43:O43)*$C$6</f>
        <v>6175</v>
      </c>
      <c r="Q43" s="108">
        <f>$Q$40</f>
        <v>3800</v>
      </c>
      <c r="R43" s="47">
        <f>Q43-P43</f>
        <v>-2375</v>
      </c>
      <c r="S43" s="47">
        <f>(G43*K43-D43)*$C$6</f>
        <v>1425</v>
      </c>
      <c r="T43" s="48">
        <v>0</v>
      </c>
      <c r="U43" s="48">
        <f>R43+S43+T43</f>
        <v>-950</v>
      </c>
      <c r="V43" s="49" t="s">
        <v>26</v>
      </c>
    </row>
    <row r="44" spans="2:22" s="33" customFormat="1" ht="15" thickBot="1" x14ac:dyDescent="0.35">
      <c r="B44" s="32" t="s">
        <v>19</v>
      </c>
      <c r="C44" s="56" t="s">
        <v>26</v>
      </c>
      <c r="D44" s="56" t="s">
        <v>26</v>
      </c>
      <c r="E44" s="56" t="s">
        <v>26</v>
      </c>
      <c r="F44" s="57" t="s">
        <v>26</v>
      </c>
      <c r="G44" s="56" t="s">
        <v>26</v>
      </c>
      <c r="H44" s="56" t="s">
        <v>26</v>
      </c>
      <c r="I44" s="56" t="s">
        <v>26</v>
      </c>
      <c r="J44" s="56" t="s">
        <v>26</v>
      </c>
      <c r="K44" s="58" t="s">
        <v>26</v>
      </c>
      <c r="L44" s="56" t="s">
        <v>26</v>
      </c>
      <c r="M44" s="56" t="s">
        <v>26</v>
      </c>
      <c r="N44" s="56" t="s">
        <v>26</v>
      </c>
      <c r="O44" s="56" t="s">
        <v>26</v>
      </c>
      <c r="P44" s="56" t="s">
        <v>26</v>
      </c>
      <c r="Q44" s="56" t="s">
        <v>26</v>
      </c>
      <c r="R44" s="59" t="s">
        <v>26</v>
      </c>
      <c r="S44" s="59" t="s">
        <v>26</v>
      </c>
      <c r="T44" s="59" t="s">
        <v>26</v>
      </c>
      <c r="U44" s="59">
        <f>U43+S42</f>
        <v>-950</v>
      </c>
      <c r="V44" s="59">
        <f>P43+U44</f>
        <v>5225</v>
      </c>
    </row>
    <row r="45" spans="2:22" s="33" customFormat="1" x14ac:dyDescent="0.3">
      <c r="B45" s="60" t="s">
        <v>48</v>
      </c>
      <c r="C45" s="61">
        <f>C43+$D$9</f>
        <v>11000</v>
      </c>
      <c r="D45" s="62">
        <f>C45*K45*F45</f>
        <v>5225</v>
      </c>
      <c r="E45" s="61">
        <v>0</v>
      </c>
      <c r="F45" s="63">
        <f>$C$3</f>
        <v>0.5</v>
      </c>
      <c r="G45" s="61">
        <f>C45*F45</f>
        <v>5500</v>
      </c>
      <c r="H45" s="61">
        <f t="shared" ref="H45:H47" si="23">G45*-$D$4</f>
        <v>-275</v>
      </c>
      <c r="I45" s="61">
        <f>G45*-$C$5</f>
        <v>0</v>
      </c>
      <c r="J45" s="61">
        <f>SUM(G45:I45)</f>
        <v>5225</v>
      </c>
      <c r="K45" s="64">
        <f>K69</f>
        <v>0.95</v>
      </c>
      <c r="L45" s="62" t="s">
        <v>26</v>
      </c>
      <c r="M45" s="62" t="s">
        <v>26</v>
      </c>
      <c r="N45" s="62" t="s">
        <v>26</v>
      </c>
      <c r="O45" s="62" t="s">
        <v>26</v>
      </c>
      <c r="P45" s="62" t="s">
        <v>26</v>
      </c>
      <c r="Q45" s="62" t="s">
        <v>26</v>
      </c>
      <c r="R45" s="62" t="s">
        <v>26</v>
      </c>
      <c r="S45" s="62" t="s">
        <v>26</v>
      </c>
      <c r="T45" s="62" t="s">
        <v>26</v>
      </c>
      <c r="U45" s="62" t="s">
        <v>26</v>
      </c>
      <c r="V45" s="62" t="s">
        <v>26</v>
      </c>
    </row>
    <row r="46" spans="2:22" s="33" customFormat="1" x14ac:dyDescent="0.3">
      <c r="B46" s="50" t="s">
        <v>49</v>
      </c>
      <c r="C46" s="51">
        <v>12000</v>
      </c>
      <c r="D46" s="51">
        <f>D$39-E46*K46*F46</f>
        <v>4750</v>
      </c>
      <c r="E46" s="51">
        <v>0</v>
      </c>
      <c r="F46" s="52">
        <f t="shared" si="21"/>
        <v>0.5</v>
      </c>
      <c r="G46" s="51">
        <f>C46*F46</f>
        <v>6000</v>
      </c>
      <c r="H46" s="51">
        <f>G46*-$D$4</f>
        <v>-300</v>
      </c>
      <c r="I46" s="51">
        <f>G46*-$C$5</f>
        <v>0</v>
      </c>
      <c r="J46" s="51">
        <f>SUM(G46:I46)</f>
        <v>5700</v>
      </c>
      <c r="K46" s="53">
        <f>K39</f>
        <v>0.95</v>
      </c>
      <c r="L46" s="51">
        <v>0</v>
      </c>
      <c r="M46" s="51">
        <v>0</v>
      </c>
      <c r="N46" s="51">
        <f>SUM(J46,L46:M46)</f>
        <v>5700</v>
      </c>
      <c r="O46" s="51">
        <v>0</v>
      </c>
      <c r="P46" s="51">
        <f>SUM(N46:O46)*$C$6</f>
        <v>5700</v>
      </c>
      <c r="Q46" s="109" t="s">
        <v>26</v>
      </c>
      <c r="R46" s="54" t="s">
        <v>26</v>
      </c>
      <c r="S46" s="55">
        <f>(G46*K46-D46)*$C$6-S41</f>
        <v>0</v>
      </c>
      <c r="T46" s="54" t="s">
        <v>26</v>
      </c>
      <c r="U46" s="54" t="s">
        <v>26</v>
      </c>
      <c r="V46" s="48" t="s">
        <v>26</v>
      </c>
    </row>
    <row r="47" spans="2:22" s="33" customFormat="1" x14ac:dyDescent="0.3">
      <c r="B47" s="65" t="s">
        <v>17</v>
      </c>
      <c r="C47" s="47">
        <v>11000</v>
      </c>
      <c r="D47" s="47">
        <f>D$45-E47*K47*F47</f>
        <v>5225</v>
      </c>
      <c r="E47" s="47">
        <v>0</v>
      </c>
      <c r="F47" s="66">
        <f t="shared" si="21"/>
        <v>0.5</v>
      </c>
      <c r="G47" s="47">
        <f>C47*F47</f>
        <v>5500</v>
      </c>
      <c r="H47" s="47">
        <f t="shared" si="23"/>
        <v>-275</v>
      </c>
      <c r="I47" s="47">
        <f t="shared" ref="I47" si="24">G47*-$C$5</f>
        <v>0</v>
      </c>
      <c r="J47" s="47">
        <f t="shared" ref="J47" si="25">SUM(G47:I47)</f>
        <v>5225</v>
      </c>
      <c r="K47" s="67">
        <f>K45</f>
        <v>0.95</v>
      </c>
      <c r="L47" s="47">
        <v>0</v>
      </c>
      <c r="M47" s="47">
        <v>0</v>
      </c>
      <c r="N47" s="47">
        <f t="shared" ref="N47" si="26">SUM(J47,L47:M47)</f>
        <v>5225</v>
      </c>
      <c r="O47" s="47">
        <v>0</v>
      </c>
      <c r="P47" s="47">
        <f>SUM(N47:O47)*$C$6</f>
        <v>5225</v>
      </c>
      <c r="Q47" s="48">
        <f>Q43</f>
        <v>3800</v>
      </c>
      <c r="R47" s="47">
        <f>Q47-P47</f>
        <v>-1425</v>
      </c>
      <c r="S47" s="47">
        <f>(G47*K47-D47)*$C$6</f>
        <v>0</v>
      </c>
      <c r="T47" s="48">
        <f>S43</f>
        <v>1425</v>
      </c>
      <c r="U47" s="48">
        <f>R47+S47+T47</f>
        <v>0</v>
      </c>
      <c r="V47" s="49" t="s">
        <v>26</v>
      </c>
    </row>
    <row r="48" spans="2:22" s="33" customFormat="1" x14ac:dyDescent="0.3">
      <c r="B48" s="32" t="s">
        <v>20</v>
      </c>
      <c r="C48" s="56" t="s">
        <v>26</v>
      </c>
      <c r="D48" s="56" t="s">
        <v>26</v>
      </c>
      <c r="E48" s="56" t="s">
        <v>26</v>
      </c>
      <c r="F48" s="57" t="s">
        <v>26</v>
      </c>
      <c r="G48" s="56" t="s">
        <v>26</v>
      </c>
      <c r="H48" s="56" t="s">
        <v>26</v>
      </c>
      <c r="I48" s="56" t="s">
        <v>26</v>
      </c>
      <c r="J48" s="56" t="s">
        <v>26</v>
      </c>
      <c r="K48" s="58" t="s">
        <v>26</v>
      </c>
      <c r="L48" s="56" t="s">
        <v>26</v>
      </c>
      <c r="M48" s="56" t="s">
        <v>26</v>
      </c>
      <c r="N48" s="56" t="s">
        <v>26</v>
      </c>
      <c r="O48" s="56" t="s">
        <v>26</v>
      </c>
      <c r="P48" s="56" t="s">
        <v>26</v>
      </c>
      <c r="Q48" s="56" t="s">
        <v>26</v>
      </c>
      <c r="R48" s="59" t="s">
        <v>26</v>
      </c>
      <c r="S48" s="59" t="s">
        <v>26</v>
      </c>
      <c r="T48" s="59" t="s">
        <v>26</v>
      </c>
      <c r="U48" s="59">
        <f>U47+S46</f>
        <v>0</v>
      </c>
      <c r="V48" s="59">
        <f>P47+U48</f>
        <v>5225</v>
      </c>
    </row>
    <row r="49" spans="2:25" s="33" customFormat="1" x14ac:dyDescent="0.3">
      <c r="B49" s="50" t="s">
        <v>51</v>
      </c>
      <c r="C49" s="51">
        <v>13000</v>
      </c>
      <c r="D49" s="51">
        <f>D$39-E49*F49*K49</f>
        <v>4750</v>
      </c>
      <c r="E49" s="51">
        <v>0</v>
      </c>
      <c r="F49" s="52">
        <f>$C$3</f>
        <v>0.5</v>
      </c>
      <c r="G49" s="51">
        <f>C49*F49</f>
        <v>6500</v>
      </c>
      <c r="H49" s="51">
        <f>G49*-$D$4</f>
        <v>-325</v>
      </c>
      <c r="I49" s="51">
        <f>G49*-$C$5</f>
        <v>0</v>
      </c>
      <c r="J49" s="51">
        <f>SUM(G49:I49)</f>
        <v>6175</v>
      </c>
      <c r="K49" s="53">
        <f>K39</f>
        <v>0.95</v>
      </c>
      <c r="L49" s="51">
        <v>0</v>
      </c>
      <c r="M49" s="51">
        <v>0</v>
      </c>
      <c r="N49" s="51">
        <f>SUM(J49,L49:M49)</f>
        <v>6175</v>
      </c>
      <c r="O49" s="51">
        <v>0</v>
      </c>
      <c r="P49" s="51">
        <f>SUM(N49:O49)*$C$6</f>
        <v>6175</v>
      </c>
      <c r="Q49" s="109" t="s">
        <v>26</v>
      </c>
      <c r="R49" s="54" t="s">
        <v>26</v>
      </c>
      <c r="S49" s="55">
        <f>(G49*K49-D49)*$C$6-S43</f>
        <v>0</v>
      </c>
      <c r="T49" s="54" t="s">
        <v>26</v>
      </c>
      <c r="U49" s="54" t="s">
        <v>26</v>
      </c>
      <c r="V49" s="48" t="s">
        <v>26</v>
      </c>
    </row>
    <row r="50" spans="2:25" s="33" customFormat="1" x14ac:dyDescent="0.3">
      <c r="B50" s="43" t="s">
        <v>18</v>
      </c>
      <c r="C50" s="44">
        <v>11000</v>
      </c>
      <c r="D50" s="47">
        <f>D$45-E50*F50*K50</f>
        <v>5225</v>
      </c>
      <c r="E50" s="44">
        <v>0</v>
      </c>
      <c r="F50" s="45">
        <f t="shared" si="21"/>
        <v>0.5</v>
      </c>
      <c r="G50" s="44">
        <f>C50*F50</f>
        <v>5500</v>
      </c>
      <c r="H50" s="44">
        <f t="shared" ref="H50" si="27">G50*-$D$4</f>
        <v>-275</v>
      </c>
      <c r="I50" s="44">
        <f t="shared" ref="I50" si="28">G50*-$C$5</f>
        <v>0</v>
      </c>
      <c r="J50" s="44">
        <f t="shared" ref="J50" si="29">SUM(G50:I50)</f>
        <v>5225</v>
      </c>
      <c r="K50" s="46">
        <f>K45</f>
        <v>0.95</v>
      </c>
      <c r="L50" s="44">
        <v>0</v>
      </c>
      <c r="M50" s="44">
        <v>0</v>
      </c>
      <c r="N50" s="44">
        <f t="shared" ref="N50" si="30">SUM(J50,L50:M50)</f>
        <v>5225</v>
      </c>
      <c r="O50" s="44">
        <v>0</v>
      </c>
      <c r="P50" s="44">
        <f>SUM(N50:O50)*$C$6</f>
        <v>5225</v>
      </c>
      <c r="Q50" s="108">
        <f>(D69-T74)*D7</f>
        <v>4370</v>
      </c>
      <c r="R50" s="48">
        <f>Q50-P50</f>
        <v>-855</v>
      </c>
      <c r="S50" s="47">
        <f>(G50*K50-D50)*$C$6</f>
        <v>0</v>
      </c>
      <c r="T50" s="48">
        <f>T47*D8</f>
        <v>712.5</v>
      </c>
      <c r="U50" s="48">
        <f>R50+S50+T50</f>
        <v>-142.5</v>
      </c>
      <c r="V50" s="48" t="s">
        <v>26</v>
      </c>
    </row>
    <row r="51" spans="2:25" s="33" customFormat="1" x14ac:dyDescent="0.3">
      <c r="B51" s="32" t="s">
        <v>21</v>
      </c>
      <c r="C51" s="56" t="s">
        <v>26</v>
      </c>
      <c r="D51" s="56" t="s">
        <v>26</v>
      </c>
      <c r="E51" s="56" t="s">
        <v>26</v>
      </c>
      <c r="F51" s="57" t="s">
        <v>26</v>
      </c>
      <c r="G51" s="56" t="s">
        <v>26</v>
      </c>
      <c r="H51" s="56" t="s">
        <v>26</v>
      </c>
      <c r="I51" s="56" t="s">
        <v>26</v>
      </c>
      <c r="J51" s="56" t="s">
        <v>26</v>
      </c>
      <c r="K51" s="58" t="s">
        <v>26</v>
      </c>
      <c r="L51" s="56" t="s">
        <v>26</v>
      </c>
      <c r="M51" s="56" t="s">
        <v>26</v>
      </c>
      <c r="N51" s="56" t="s">
        <v>26</v>
      </c>
      <c r="O51" s="56" t="s">
        <v>26</v>
      </c>
      <c r="P51" s="56" t="s">
        <v>26</v>
      </c>
      <c r="Q51" s="56" t="s">
        <v>26</v>
      </c>
      <c r="R51" s="59" t="s">
        <v>26</v>
      </c>
      <c r="S51" s="59" t="s">
        <v>26</v>
      </c>
      <c r="T51" s="59" t="s">
        <v>26</v>
      </c>
      <c r="U51" s="59">
        <f>U50+S49</f>
        <v>-142.5</v>
      </c>
      <c r="V51" s="59">
        <f>P50+U51</f>
        <v>5082.5</v>
      </c>
    </row>
    <row r="52" spans="2:25" s="33" customFormat="1" x14ac:dyDescent="0.3">
      <c r="B52" s="50" t="s">
        <v>52</v>
      </c>
      <c r="C52" s="55">
        <v>11000</v>
      </c>
      <c r="D52" s="55">
        <f>D$45-E52*F52*K52</f>
        <v>5225</v>
      </c>
      <c r="E52" s="55">
        <v>0</v>
      </c>
      <c r="F52" s="112">
        <f>$C$3</f>
        <v>0.5</v>
      </c>
      <c r="G52" s="55">
        <f>C52*F52</f>
        <v>5500</v>
      </c>
      <c r="H52" s="55">
        <f>G52*-$C$4</f>
        <v>-275</v>
      </c>
      <c r="I52" s="55">
        <f>G52*-$C$5</f>
        <v>0</v>
      </c>
      <c r="J52" s="55">
        <f>SUM(G52:I52)</f>
        <v>5225</v>
      </c>
      <c r="K52" s="113">
        <f>K43</f>
        <v>0.95</v>
      </c>
      <c r="L52" s="55">
        <v>0</v>
      </c>
      <c r="M52" s="55">
        <v>0</v>
      </c>
      <c r="N52" s="55">
        <f>SUM(J52,L52:M52)</f>
        <v>5225</v>
      </c>
      <c r="O52" s="55">
        <v>0</v>
      </c>
      <c r="P52" s="55">
        <f>SUM(N52:O52)*$C$6</f>
        <v>5225</v>
      </c>
      <c r="Q52" s="54" t="s">
        <v>26</v>
      </c>
      <c r="R52" s="54" t="s">
        <v>26</v>
      </c>
      <c r="S52" s="55">
        <f>(G52*K52-D52)*$C$6-S47</f>
        <v>0</v>
      </c>
      <c r="T52" s="54" t="s">
        <v>26</v>
      </c>
      <c r="U52" s="54" t="s">
        <v>26</v>
      </c>
      <c r="V52" s="48" t="s">
        <v>26</v>
      </c>
    </row>
    <row r="53" spans="2:25" s="33" customFormat="1" x14ac:dyDescent="0.3">
      <c r="B53" s="43" t="s">
        <v>40</v>
      </c>
      <c r="C53" s="47">
        <v>11000</v>
      </c>
      <c r="D53" s="47">
        <f>D$45-E53*F53*K53</f>
        <v>5225</v>
      </c>
      <c r="E53" s="47">
        <v>0</v>
      </c>
      <c r="F53" s="66">
        <f t="shared" ref="F53:F57" si="31">$C$3</f>
        <v>0.5</v>
      </c>
      <c r="G53" s="47">
        <f>C53*F53</f>
        <v>5500</v>
      </c>
      <c r="H53" s="47">
        <f t="shared" ref="H53" si="32">G53*-$C$4</f>
        <v>-275</v>
      </c>
      <c r="I53" s="47">
        <f t="shared" ref="I53" si="33">G53*-$C$5</f>
        <v>0</v>
      </c>
      <c r="J53" s="47">
        <f t="shared" ref="J53" si="34">SUM(G53:I53)</f>
        <v>5225</v>
      </c>
      <c r="K53" s="67">
        <f>K45</f>
        <v>0.95</v>
      </c>
      <c r="L53" s="47">
        <v>0</v>
      </c>
      <c r="M53" s="47">
        <v>0</v>
      </c>
      <c r="N53" s="47">
        <f t="shared" ref="N53" si="35">SUM(J53,L53:M53)</f>
        <v>5225</v>
      </c>
      <c r="O53" s="47">
        <v>0</v>
      </c>
      <c r="P53" s="47">
        <f>SUM(N53:O53)*$C$6</f>
        <v>5225</v>
      </c>
      <c r="Q53" s="48">
        <f>Q50</f>
        <v>4370</v>
      </c>
      <c r="R53" s="48">
        <f>Q53-P53</f>
        <v>-855</v>
      </c>
      <c r="S53" s="47">
        <f>(G53*K53-D53)*$C$6</f>
        <v>0</v>
      </c>
      <c r="T53" s="48">
        <f>T50</f>
        <v>712.5</v>
      </c>
      <c r="U53" s="48">
        <f>R53+S53+T53</f>
        <v>-142.5</v>
      </c>
      <c r="V53" s="48" t="s">
        <v>26</v>
      </c>
    </row>
    <row r="54" spans="2:25" s="32" customFormat="1" ht="15" thickBot="1" x14ac:dyDescent="0.35">
      <c r="B54" s="32" t="s">
        <v>41</v>
      </c>
      <c r="C54" s="59" t="s">
        <v>26</v>
      </c>
      <c r="D54" s="59" t="s">
        <v>26</v>
      </c>
      <c r="E54" s="59" t="s">
        <v>26</v>
      </c>
      <c r="F54" s="114" t="s">
        <v>26</v>
      </c>
      <c r="G54" s="59" t="s">
        <v>26</v>
      </c>
      <c r="H54" s="59" t="s">
        <v>26</v>
      </c>
      <c r="I54" s="59" t="s">
        <v>26</v>
      </c>
      <c r="J54" s="59" t="s">
        <v>26</v>
      </c>
      <c r="K54" s="115" t="s">
        <v>26</v>
      </c>
      <c r="L54" s="59" t="s">
        <v>26</v>
      </c>
      <c r="M54" s="59" t="s">
        <v>26</v>
      </c>
      <c r="N54" s="59" t="s">
        <v>26</v>
      </c>
      <c r="O54" s="59" t="s">
        <v>26</v>
      </c>
      <c r="P54" s="59" t="s">
        <v>26</v>
      </c>
      <c r="Q54" s="59" t="s">
        <v>26</v>
      </c>
      <c r="R54" s="59" t="s">
        <v>26</v>
      </c>
      <c r="S54" s="59" t="s">
        <v>26</v>
      </c>
      <c r="T54" s="59" t="s">
        <v>26</v>
      </c>
      <c r="U54" s="59">
        <f>U53+S52</f>
        <v>-142.5</v>
      </c>
      <c r="V54" s="59">
        <f>P53+U54</f>
        <v>5082.5</v>
      </c>
    </row>
    <row r="55" spans="2:25" s="33" customFormat="1" x14ac:dyDescent="0.3">
      <c r="B55" s="60" t="s">
        <v>50</v>
      </c>
      <c r="C55" s="61">
        <f>C53+$D$9</f>
        <v>9000</v>
      </c>
      <c r="D55" s="62">
        <f>C55*K55*F55</f>
        <v>4275</v>
      </c>
      <c r="E55" s="61">
        <v>0</v>
      </c>
      <c r="F55" s="63">
        <f>$C$3</f>
        <v>0.5</v>
      </c>
      <c r="G55" s="61">
        <f>C55*F55</f>
        <v>4500</v>
      </c>
      <c r="H55" s="61">
        <f>G55*-$C$4</f>
        <v>-225</v>
      </c>
      <c r="I55" s="61">
        <f>G55*-$C$5</f>
        <v>0</v>
      </c>
      <c r="J55" s="61">
        <f>SUM(G55:I55)</f>
        <v>4275</v>
      </c>
      <c r="K55" s="64">
        <f>K79</f>
        <v>0.95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5" s="33" customFormat="1" x14ac:dyDescent="0.3">
      <c r="B56" s="50" t="s">
        <v>53</v>
      </c>
      <c r="C56" s="55">
        <v>11000</v>
      </c>
      <c r="D56" s="55">
        <f>D$45-E56*F56*K56</f>
        <v>5225</v>
      </c>
      <c r="E56" s="55">
        <v>0</v>
      </c>
      <c r="F56" s="112">
        <f>$C$3</f>
        <v>0.5</v>
      </c>
      <c r="G56" s="55">
        <f>C56*F56</f>
        <v>5500</v>
      </c>
      <c r="H56" s="55">
        <f>G56*-$C$4</f>
        <v>-275</v>
      </c>
      <c r="I56" s="55">
        <f>G56*-$C$5</f>
        <v>0</v>
      </c>
      <c r="J56" s="55">
        <f>SUM(G56:I56)</f>
        <v>5225</v>
      </c>
      <c r="K56" s="113">
        <f>K45</f>
        <v>0.95</v>
      </c>
      <c r="L56" s="55">
        <v>0</v>
      </c>
      <c r="M56" s="55">
        <v>0</v>
      </c>
      <c r="N56" s="55">
        <f>SUM(J56,L56:M56)</f>
        <v>5225</v>
      </c>
      <c r="O56" s="55">
        <v>0</v>
      </c>
      <c r="P56" s="55">
        <f>SUM(N56:O56)*$C$6</f>
        <v>5225</v>
      </c>
      <c r="Q56" s="54" t="s">
        <v>26</v>
      </c>
      <c r="R56" s="54" t="s">
        <v>26</v>
      </c>
      <c r="S56" s="55">
        <f>(G56*K56-D56)*$C$6-S50</f>
        <v>0</v>
      </c>
      <c r="T56" s="54" t="s">
        <v>26</v>
      </c>
      <c r="U56" s="54" t="s">
        <v>26</v>
      </c>
      <c r="V56" s="48" t="s">
        <v>26</v>
      </c>
    </row>
    <row r="57" spans="2:25" s="33" customFormat="1" x14ac:dyDescent="0.3">
      <c r="B57" s="43" t="s">
        <v>42</v>
      </c>
      <c r="C57" s="47">
        <v>9000</v>
      </c>
      <c r="D57" s="47">
        <f>D$55-E57*K57*F57</f>
        <v>4275</v>
      </c>
      <c r="E57" s="47">
        <v>0</v>
      </c>
      <c r="F57" s="66">
        <f t="shared" si="31"/>
        <v>0.5</v>
      </c>
      <c r="G57" s="47">
        <f>C57*F57</f>
        <v>4500</v>
      </c>
      <c r="H57" s="47">
        <f t="shared" ref="H57" si="36">G57*-$C$4</f>
        <v>-225</v>
      </c>
      <c r="I57" s="47">
        <f t="shared" ref="I57" si="37">G57*-$C$5</f>
        <v>0</v>
      </c>
      <c r="J57" s="47">
        <f t="shared" ref="J57" si="38">SUM(G57:I57)</f>
        <v>4275</v>
      </c>
      <c r="K57" s="67">
        <f>K45</f>
        <v>0.95</v>
      </c>
      <c r="L57" s="47">
        <v>0</v>
      </c>
      <c r="M57" s="47">
        <v>0</v>
      </c>
      <c r="N57" s="47">
        <f t="shared" ref="N57" si="39">SUM(J57,L57:M57)</f>
        <v>4275</v>
      </c>
      <c r="O57" s="47">
        <v>0</v>
      </c>
      <c r="P57" s="47">
        <f>SUM(N57:O57)*$C$6</f>
        <v>4275</v>
      </c>
      <c r="Q57" s="48">
        <f>Q53</f>
        <v>4370</v>
      </c>
      <c r="R57" s="48">
        <f>Q57-P57</f>
        <v>95</v>
      </c>
      <c r="S57" s="47">
        <f>(G57*K57-D57)*$C$6</f>
        <v>0</v>
      </c>
      <c r="T57" s="48">
        <f>T53+S53*D8</f>
        <v>712.5</v>
      </c>
      <c r="U57" s="48">
        <f>R57+S57+T57</f>
        <v>807.5</v>
      </c>
      <c r="V57" s="48" t="s">
        <v>26</v>
      </c>
      <c r="Y57" s="137"/>
    </row>
    <row r="58" spans="2:25" s="32" customFormat="1" x14ac:dyDescent="0.3">
      <c r="B58" s="32" t="s">
        <v>43</v>
      </c>
      <c r="C58" s="59" t="s">
        <v>26</v>
      </c>
      <c r="D58" s="59" t="s">
        <v>26</v>
      </c>
      <c r="E58" s="59" t="s">
        <v>26</v>
      </c>
      <c r="F58" s="114" t="s">
        <v>26</v>
      </c>
      <c r="G58" s="59" t="s">
        <v>26</v>
      </c>
      <c r="H58" s="59" t="s">
        <v>26</v>
      </c>
      <c r="I58" s="59" t="s">
        <v>26</v>
      </c>
      <c r="J58" s="59" t="s">
        <v>26</v>
      </c>
      <c r="K58" s="115" t="s">
        <v>26</v>
      </c>
      <c r="L58" s="59" t="s">
        <v>26</v>
      </c>
      <c r="M58" s="59" t="s">
        <v>26</v>
      </c>
      <c r="N58" s="59" t="s">
        <v>26</v>
      </c>
      <c r="O58" s="59" t="s">
        <v>26</v>
      </c>
      <c r="P58" s="59" t="s">
        <v>26</v>
      </c>
      <c r="Q58" s="59" t="s">
        <v>26</v>
      </c>
      <c r="R58" s="59" t="s">
        <v>26</v>
      </c>
      <c r="S58" s="59" t="s">
        <v>26</v>
      </c>
      <c r="T58" s="59" t="s">
        <v>26</v>
      </c>
      <c r="U58" s="59">
        <f>U57+S56</f>
        <v>807.5</v>
      </c>
      <c r="V58" s="59">
        <f>P57+U58</f>
        <v>5082.5</v>
      </c>
    </row>
    <row r="59" spans="2:25" s="33" customFormat="1" x14ac:dyDescent="0.3">
      <c r="Q59" s="34"/>
      <c r="T59" s="34"/>
      <c r="U59" s="34"/>
      <c r="V59" s="34"/>
    </row>
    <row r="60" spans="2:25" s="69" customFormat="1" x14ac:dyDescent="0.3">
      <c r="Q60" s="70"/>
      <c r="T60" s="70"/>
      <c r="U60" s="70"/>
      <c r="V60" s="70"/>
    </row>
    <row r="61" spans="2:25" s="69" customFormat="1" x14ac:dyDescent="0.3">
      <c r="B61" s="68" t="s">
        <v>33</v>
      </c>
      <c r="Q61" s="70"/>
      <c r="T61" s="70"/>
      <c r="U61" s="70"/>
      <c r="V61" s="70"/>
    </row>
    <row r="62" spans="2:25" s="69" customFormat="1" ht="57.6" x14ac:dyDescent="0.3">
      <c r="B62" s="71"/>
      <c r="C62" s="72" t="s">
        <v>0</v>
      </c>
      <c r="D62" s="72" t="s">
        <v>39</v>
      </c>
      <c r="E62" s="72" t="s">
        <v>27</v>
      </c>
      <c r="F62" s="72" t="s">
        <v>3</v>
      </c>
      <c r="G62" s="72" t="s">
        <v>7</v>
      </c>
      <c r="H62" s="72" t="s">
        <v>4</v>
      </c>
      <c r="I62" s="72" t="s">
        <v>5</v>
      </c>
      <c r="J62" s="72" t="s">
        <v>6</v>
      </c>
      <c r="K62" s="72" t="s">
        <v>15</v>
      </c>
      <c r="L62" s="72" t="s">
        <v>1</v>
      </c>
      <c r="M62" s="72" t="s">
        <v>8</v>
      </c>
      <c r="N62" s="72" t="s">
        <v>13</v>
      </c>
      <c r="O62" s="72" t="s">
        <v>25</v>
      </c>
      <c r="P62" s="72" t="s">
        <v>9</v>
      </c>
      <c r="Q62" s="72" t="s">
        <v>2</v>
      </c>
      <c r="R62" s="72" t="s">
        <v>37</v>
      </c>
      <c r="S62" s="72" t="s">
        <v>28</v>
      </c>
      <c r="T62" s="72" t="s">
        <v>29</v>
      </c>
      <c r="U62" s="72" t="s">
        <v>38</v>
      </c>
      <c r="V62" s="72" t="s">
        <v>24</v>
      </c>
    </row>
    <row r="63" spans="2:25" s="69" customFormat="1" x14ac:dyDescent="0.3">
      <c r="B63" s="73" t="s">
        <v>46</v>
      </c>
      <c r="C63" s="74">
        <f>C39+C14</f>
        <v>20000</v>
      </c>
      <c r="D63" s="75">
        <f>G63*K63</f>
        <v>9500</v>
      </c>
      <c r="E63" s="75" t="s">
        <v>26</v>
      </c>
      <c r="F63" s="76">
        <f>$C$3</f>
        <v>0.5</v>
      </c>
      <c r="G63" s="74">
        <f>C63*F63</f>
        <v>10000</v>
      </c>
      <c r="H63" s="75">
        <f>H14+H39</f>
        <v>-500</v>
      </c>
      <c r="I63" s="75">
        <v>0</v>
      </c>
      <c r="J63" s="74">
        <f>SUM(G63:I63)</f>
        <v>9500</v>
      </c>
      <c r="K63" s="77">
        <f>J63/G63</f>
        <v>0.95</v>
      </c>
      <c r="L63" s="75" t="s">
        <v>26</v>
      </c>
      <c r="M63" s="75" t="s">
        <v>26</v>
      </c>
      <c r="N63" s="75" t="s">
        <v>26</v>
      </c>
      <c r="O63" s="75" t="s">
        <v>26</v>
      </c>
      <c r="P63" s="75" t="s">
        <v>26</v>
      </c>
      <c r="Q63" s="75" t="s">
        <v>26</v>
      </c>
      <c r="R63" s="78" t="s">
        <v>26</v>
      </c>
      <c r="S63" s="78" t="s">
        <v>26</v>
      </c>
      <c r="T63" s="78" t="s">
        <v>26</v>
      </c>
      <c r="U63" s="78" t="s">
        <v>26</v>
      </c>
      <c r="V63" s="78" t="s">
        <v>26</v>
      </c>
    </row>
    <row r="64" spans="2:25" s="69" customFormat="1" x14ac:dyDescent="0.3">
      <c r="B64" s="79" t="s">
        <v>22</v>
      </c>
      <c r="C64" s="80">
        <f>C40+C15</f>
        <v>22000</v>
      </c>
      <c r="D64" s="80">
        <f>D$63-E64*K64*F64</f>
        <v>9500</v>
      </c>
      <c r="E64" s="80">
        <v>0</v>
      </c>
      <c r="F64" s="81">
        <f>$C$3</f>
        <v>0.5</v>
      </c>
      <c r="G64" s="80">
        <f>C64*F64</f>
        <v>11000</v>
      </c>
      <c r="H64" s="80">
        <f>G64*-$C$4</f>
        <v>-550</v>
      </c>
      <c r="I64" s="80">
        <f>G64*-$C$5</f>
        <v>0</v>
      </c>
      <c r="J64" s="80">
        <f t="shared" ref="J64:J67" si="40">SUM(G64:I64)</f>
        <v>10450</v>
      </c>
      <c r="K64" s="82">
        <f>$K$14</f>
        <v>0.95</v>
      </c>
      <c r="L64" s="80">
        <v>0</v>
      </c>
      <c r="M64" s="80">
        <v>0</v>
      </c>
      <c r="N64" s="80">
        <f t="shared" ref="N64:N67" si="41">SUM(J64,L64:M64)</f>
        <v>10450</v>
      </c>
      <c r="O64" s="80">
        <v>0</v>
      </c>
      <c r="P64" s="80">
        <f>SUM(N64:O64)*$C$6</f>
        <v>10450</v>
      </c>
      <c r="Q64" s="110">
        <f>Q15+Q40</f>
        <v>9500</v>
      </c>
      <c r="R64" s="83">
        <f>Q64-P64</f>
        <v>-950</v>
      </c>
      <c r="S64" s="83">
        <f>(G64*K64-D64)*$C$6</f>
        <v>950</v>
      </c>
      <c r="T64" s="84">
        <v>0</v>
      </c>
      <c r="U64" s="84">
        <f>R64+S64+T64</f>
        <v>0</v>
      </c>
      <c r="V64" s="85">
        <f>P64+U64</f>
        <v>10450</v>
      </c>
    </row>
    <row r="65" spans="2:26" s="69" customFormat="1" x14ac:dyDescent="0.3">
      <c r="B65" s="79" t="s">
        <v>23</v>
      </c>
      <c r="C65" s="80">
        <f>C41+C16</f>
        <v>24000</v>
      </c>
      <c r="D65" s="80">
        <f>D$63-E65*F65*K65</f>
        <v>9500</v>
      </c>
      <c r="E65" s="80">
        <v>0</v>
      </c>
      <c r="F65" s="81">
        <f>$C$3</f>
        <v>0.5</v>
      </c>
      <c r="G65" s="80">
        <f>C65*F65</f>
        <v>12000</v>
      </c>
      <c r="H65" s="80">
        <f>G65*-$C$4</f>
        <v>-600</v>
      </c>
      <c r="I65" s="80">
        <f>G65*-$C$5</f>
        <v>0</v>
      </c>
      <c r="J65" s="80">
        <f t="shared" si="40"/>
        <v>11400</v>
      </c>
      <c r="K65" s="82">
        <f>$K$14</f>
        <v>0.95</v>
      </c>
      <c r="L65" s="80">
        <v>0</v>
      </c>
      <c r="M65" s="80">
        <v>0</v>
      </c>
      <c r="N65" s="80">
        <f t="shared" si="41"/>
        <v>11400</v>
      </c>
      <c r="O65" s="80">
        <v>0</v>
      </c>
      <c r="P65" s="80">
        <f>SUM(N65:O65)*$C$6</f>
        <v>11400</v>
      </c>
      <c r="Q65" s="110">
        <f>Q16+Q41</f>
        <v>9500</v>
      </c>
      <c r="R65" s="83">
        <f>Q65-P65</f>
        <v>-1900</v>
      </c>
      <c r="S65" s="83">
        <f>(G65*K65-D65)*$C$6</f>
        <v>1900</v>
      </c>
      <c r="T65" s="84">
        <v>0</v>
      </c>
      <c r="U65" s="84">
        <f>R65+S65+T65</f>
        <v>0</v>
      </c>
      <c r="V65" s="85">
        <f t="shared" ref="V65" si="42">P65+U65</f>
        <v>11400</v>
      </c>
    </row>
    <row r="66" spans="2:26" s="69" customFormat="1" x14ac:dyDescent="0.3">
      <c r="B66" s="86" t="s">
        <v>47</v>
      </c>
      <c r="C66" s="87">
        <f>C42+C17</f>
        <v>22000</v>
      </c>
      <c r="D66" s="87">
        <f>D$63-E66*F66*K66</f>
        <v>9500</v>
      </c>
      <c r="E66" s="87">
        <v>0</v>
      </c>
      <c r="F66" s="88">
        <f t="shared" ref="F66:F74" si="43">$C$3</f>
        <v>0.5</v>
      </c>
      <c r="G66" s="87">
        <f>C66*F66</f>
        <v>11000</v>
      </c>
      <c r="H66" s="87">
        <f t="shared" ref="H66" si="44">G66*-$C$4</f>
        <v>-550</v>
      </c>
      <c r="I66" s="87">
        <f t="shared" ref="I66" si="45">G66*-$C$5</f>
        <v>0</v>
      </c>
      <c r="J66" s="87">
        <f>SUM(G66:I66)</f>
        <v>10450</v>
      </c>
      <c r="K66" s="89">
        <f>$K$14</f>
        <v>0.95</v>
      </c>
      <c r="L66" s="87">
        <v>0</v>
      </c>
      <c r="M66" s="87">
        <v>0</v>
      </c>
      <c r="N66" s="87">
        <f>SUM(J66,L66:M66)</f>
        <v>10450</v>
      </c>
      <c r="O66" s="87">
        <v>0</v>
      </c>
      <c r="P66" s="87">
        <f>SUM(N66:O66)*$C$6</f>
        <v>10450</v>
      </c>
      <c r="Q66" s="111" t="s">
        <v>26</v>
      </c>
      <c r="R66" s="90" t="s">
        <v>26</v>
      </c>
      <c r="S66" s="91">
        <f>(G66*K66-D66)*$C$6-S64</f>
        <v>0</v>
      </c>
      <c r="T66" s="90" t="s">
        <v>26</v>
      </c>
      <c r="U66" s="90" t="s">
        <v>26</v>
      </c>
      <c r="V66" s="85" t="s">
        <v>26</v>
      </c>
    </row>
    <row r="67" spans="2:26" s="69" customFormat="1" x14ac:dyDescent="0.3">
      <c r="B67" s="79" t="s">
        <v>16</v>
      </c>
      <c r="C67" s="80">
        <f>C43+C18</f>
        <v>26000</v>
      </c>
      <c r="D67" s="80">
        <f>D$63-E67*F67*K67</f>
        <v>9500</v>
      </c>
      <c r="E67" s="80">
        <v>0</v>
      </c>
      <c r="F67" s="81">
        <f>$C$3</f>
        <v>0.5</v>
      </c>
      <c r="G67" s="80">
        <f>C67*F67</f>
        <v>13000</v>
      </c>
      <c r="H67" s="80">
        <f>G67*-$C$4</f>
        <v>-650</v>
      </c>
      <c r="I67" s="80">
        <f>G67*-$C$5</f>
        <v>0</v>
      </c>
      <c r="J67" s="80">
        <f t="shared" si="40"/>
        <v>12350</v>
      </c>
      <c r="K67" s="82">
        <f>$K$14</f>
        <v>0.95</v>
      </c>
      <c r="L67" s="80">
        <v>0</v>
      </c>
      <c r="M67" s="80">
        <v>0</v>
      </c>
      <c r="N67" s="80">
        <f t="shared" si="41"/>
        <v>12350</v>
      </c>
      <c r="O67" s="80">
        <v>0</v>
      </c>
      <c r="P67" s="80">
        <f>SUM(N67:O67)*$C$6</f>
        <v>12350</v>
      </c>
      <c r="Q67" s="110">
        <f>Q18+Q43</f>
        <v>9500</v>
      </c>
      <c r="R67" s="83">
        <f>Q67-P67</f>
        <v>-2850</v>
      </c>
      <c r="S67" s="83">
        <f>(G67*K67-D67)*$C$6</f>
        <v>2850</v>
      </c>
      <c r="T67" s="84">
        <v>0</v>
      </c>
      <c r="U67" s="84">
        <f>R67+S67+T67</f>
        <v>0</v>
      </c>
      <c r="V67" s="85" t="s">
        <v>26</v>
      </c>
    </row>
    <row r="68" spans="2:26" s="69" customFormat="1" ht="15" thickBot="1" x14ac:dyDescent="0.35">
      <c r="B68" s="68" t="s">
        <v>19</v>
      </c>
      <c r="C68" s="92" t="s">
        <v>26</v>
      </c>
      <c r="D68" s="92" t="s">
        <v>26</v>
      </c>
      <c r="E68" s="92" t="s">
        <v>26</v>
      </c>
      <c r="F68" s="93" t="s">
        <v>26</v>
      </c>
      <c r="G68" s="92" t="s">
        <v>26</v>
      </c>
      <c r="H68" s="92" t="s">
        <v>26</v>
      </c>
      <c r="I68" s="92" t="s">
        <v>26</v>
      </c>
      <c r="J68" s="92" t="s">
        <v>26</v>
      </c>
      <c r="K68" s="94" t="s">
        <v>26</v>
      </c>
      <c r="L68" s="92" t="s">
        <v>26</v>
      </c>
      <c r="M68" s="92" t="s">
        <v>26</v>
      </c>
      <c r="N68" s="92" t="s">
        <v>26</v>
      </c>
      <c r="O68" s="92" t="s">
        <v>26</v>
      </c>
      <c r="P68" s="92" t="s">
        <v>26</v>
      </c>
      <c r="Q68" s="92" t="s">
        <v>26</v>
      </c>
      <c r="R68" s="95" t="s">
        <v>26</v>
      </c>
      <c r="S68" s="95" t="s">
        <v>26</v>
      </c>
      <c r="T68" s="95" t="s">
        <v>26</v>
      </c>
      <c r="U68" s="95">
        <f>U67+S66</f>
        <v>0</v>
      </c>
      <c r="V68" s="95">
        <f>P67+U68</f>
        <v>12350</v>
      </c>
      <c r="X68" s="107"/>
      <c r="Y68" s="107"/>
    </row>
    <row r="69" spans="2:26" s="69" customFormat="1" x14ac:dyDescent="0.3">
      <c r="B69" s="96" t="s">
        <v>48</v>
      </c>
      <c r="C69" s="97">
        <f>C45+C20</f>
        <v>26000</v>
      </c>
      <c r="D69" s="98">
        <f>C69*K69*F69</f>
        <v>12350</v>
      </c>
      <c r="E69" s="97">
        <v>0</v>
      </c>
      <c r="F69" s="99">
        <f>$C$3</f>
        <v>0.5</v>
      </c>
      <c r="G69" s="97">
        <f>C69*F69</f>
        <v>13000</v>
      </c>
      <c r="H69" s="97">
        <f>H20+H45</f>
        <v>-650</v>
      </c>
      <c r="I69" s="97">
        <f>G69*-$C$5</f>
        <v>0</v>
      </c>
      <c r="J69" s="97">
        <f>SUM(G69:I69)</f>
        <v>12350</v>
      </c>
      <c r="K69" s="100">
        <f>J69/G69</f>
        <v>0.95</v>
      </c>
      <c r="L69" s="98" t="s">
        <v>26</v>
      </c>
      <c r="M69" s="98" t="s">
        <v>26</v>
      </c>
      <c r="N69" s="98" t="s">
        <v>26</v>
      </c>
      <c r="O69" s="98" t="s">
        <v>26</v>
      </c>
      <c r="P69" s="98" t="s">
        <v>26</v>
      </c>
      <c r="Q69" s="98" t="s">
        <v>26</v>
      </c>
      <c r="R69" s="98" t="s">
        <v>26</v>
      </c>
      <c r="S69" s="98" t="s">
        <v>26</v>
      </c>
      <c r="T69" s="98" t="s">
        <v>26</v>
      </c>
      <c r="U69" s="98" t="s">
        <v>26</v>
      </c>
      <c r="V69" s="98" t="s">
        <v>26</v>
      </c>
    </row>
    <row r="70" spans="2:26" s="69" customFormat="1" x14ac:dyDescent="0.3">
      <c r="B70" s="86" t="s">
        <v>49</v>
      </c>
      <c r="C70" s="87">
        <f>C46+C21</f>
        <v>24000</v>
      </c>
      <c r="D70" s="87">
        <f>D$63-E70*K70*F70</f>
        <v>9500</v>
      </c>
      <c r="E70" s="87">
        <v>0</v>
      </c>
      <c r="F70" s="88">
        <f t="shared" si="43"/>
        <v>0.5</v>
      </c>
      <c r="G70" s="87">
        <f>C70*F70</f>
        <v>12000</v>
      </c>
      <c r="H70" s="87">
        <f>H21+H46</f>
        <v>-600</v>
      </c>
      <c r="I70" s="87">
        <f>G70*-$C$5</f>
        <v>0</v>
      </c>
      <c r="J70" s="87">
        <f>SUM(G70:I70)</f>
        <v>11400</v>
      </c>
      <c r="K70" s="89">
        <f>K63</f>
        <v>0.95</v>
      </c>
      <c r="L70" s="87">
        <v>0</v>
      </c>
      <c r="M70" s="87">
        <v>0</v>
      </c>
      <c r="N70" s="87">
        <f>SUM(J70,L70:M70)</f>
        <v>11400</v>
      </c>
      <c r="O70" s="87">
        <v>0</v>
      </c>
      <c r="P70" s="87">
        <f>SUM(N70:O70)*$C$6</f>
        <v>11400</v>
      </c>
      <c r="Q70" s="111" t="s">
        <v>26</v>
      </c>
      <c r="R70" s="90" t="s">
        <v>26</v>
      </c>
      <c r="S70" s="91">
        <f>(G70*K70-D70)*$C$6-S65</f>
        <v>0</v>
      </c>
      <c r="T70" s="90" t="s">
        <v>26</v>
      </c>
      <c r="U70" s="90" t="s">
        <v>26</v>
      </c>
      <c r="V70" s="84" t="s">
        <v>26</v>
      </c>
      <c r="Z70" s="107"/>
    </row>
    <row r="71" spans="2:26" s="69" customFormat="1" x14ac:dyDescent="0.3">
      <c r="B71" s="101" t="s">
        <v>17</v>
      </c>
      <c r="C71" s="80">
        <f>C47+C22</f>
        <v>26000</v>
      </c>
      <c r="D71" s="83">
        <f>D$69-E71*K71*F71</f>
        <v>12350</v>
      </c>
      <c r="E71" s="83">
        <v>0</v>
      </c>
      <c r="F71" s="102">
        <f t="shared" si="43"/>
        <v>0.5</v>
      </c>
      <c r="G71" s="83">
        <f>C71*F71</f>
        <v>13000</v>
      </c>
      <c r="H71" s="83">
        <f>H22+H47</f>
        <v>-650</v>
      </c>
      <c r="I71" s="83">
        <f t="shared" ref="I71" si="46">G71*-$C$5</f>
        <v>0</v>
      </c>
      <c r="J71" s="83">
        <f t="shared" ref="J71" si="47">SUM(G71:I71)</f>
        <v>12350</v>
      </c>
      <c r="K71" s="103">
        <f>K69</f>
        <v>0.95</v>
      </c>
      <c r="L71" s="83">
        <v>0</v>
      </c>
      <c r="M71" s="83">
        <v>0</v>
      </c>
      <c r="N71" s="83">
        <f t="shared" ref="N71" si="48">SUM(J71,L71:M71)</f>
        <v>12350</v>
      </c>
      <c r="O71" s="83">
        <v>0</v>
      </c>
      <c r="P71" s="83">
        <f>SUM(N71:O71)*$C$6</f>
        <v>12350</v>
      </c>
      <c r="Q71" s="84">
        <f>Q22+Q47</f>
        <v>9500</v>
      </c>
      <c r="R71" s="83">
        <f>Q71-P71</f>
        <v>-2850</v>
      </c>
      <c r="S71" s="83">
        <f>(G71*K71-D71)*$C$6</f>
        <v>0</v>
      </c>
      <c r="T71" s="84">
        <f>T22+T47</f>
        <v>2850</v>
      </c>
      <c r="U71" s="84">
        <f>R71+S71+T71</f>
        <v>0</v>
      </c>
      <c r="V71" s="85" t="s">
        <v>26</v>
      </c>
    </row>
    <row r="72" spans="2:26" s="69" customFormat="1" x14ac:dyDescent="0.3">
      <c r="B72" s="68" t="s">
        <v>20</v>
      </c>
      <c r="C72" s="92" t="s">
        <v>26</v>
      </c>
      <c r="D72" s="92" t="s">
        <v>26</v>
      </c>
      <c r="E72" s="92" t="s">
        <v>26</v>
      </c>
      <c r="F72" s="93" t="s">
        <v>26</v>
      </c>
      <c r="G72" s="92" t="s">
        <v>26</v>
      </c>
      <c r="H72" s="92" t="s">
        <v>26</v>
      </c>
      <c r="I72" s="92" t="s">
        <v>26</v>
      </c>
      <c r="J72" s="92" t="s">
        <v>26</v>
      </c>
      <c r="K72" s="94" t="s">
        <v>26</v>
      </c>
      <c r="L72" s="92" t="s">
        <v>26</v>
      </c>
      <c r="M72" s="92" t="s">
        <v>26</v>
      </c>
      <c r="N72" s="92" t="s">
        <v>26</v>
      </c>
      <c r="O72" s="92" t="s">
        <v>26</v>
      </c>
      <c r="P72" s="92" t="s">
        <v>26</v>
      </c>
      <c r="Q72" s="92" t="s">
        <v>26</v>
      </c>
      <c r="R72" s="95" t="s">
        <v>26</v>
      </c>
      <c r="S72" s="95" t="s">
        <v>26</v>
      </c>
      <c r="T72" s="95" t="s">
        <v>26</v>
      </c>
      <c r="U72" s="95">
        <f>U71+S70</f>
        <v>0</v>
      </c>
      <c r="V72" s="95">
        <f>P71+U72</f>
        <v>12350</v>
      </c>
      <c r="X72" s="107"/>
      <c r="Y72" s="107"/>
    </row>
    <row r="73" spans="2:26" s="69" customFormat="1" x14ac:dyDescent="0.3">
      <c r="B73" s="86" t="s">
        <v>51</v>
      </c>
      <c r="C73" s="87">
        <f>C49+C24</f>
        <v>26000</v>
      </c>
      <c r="D73" s="87">
        <f>D$63-E73*F73*K73</f>
        <v>9500</v>
      </c>
      <c r="E73" s="87">
        <v>0</v>
      </c>
      <c r="F73" s="88">
        <f>$C$3</f>
        <v>0.5</v>
      </c>
      <c r="G73" s="87">
        <f>C73*F73</f>
        <v>13000</v>
      </c>
      <c r="H73" s="87">
        <f>H24+H49</f>
        <v>-650</v>
      </c>
      <c r="I73" s="87">
        <f>G73*-$C$5</f>
        <v>0</v>
      </c>
      <c r="J73" s="87">
        <f>SUM(G73:I73)</f>
        <v>12350</v>
      </c>
      <c r="K73" s="89">
        <f>K63</f>
        <v>0.95</v>
      </c>
      <c r="L73" s="87">
        <v>0</v>
      </c>
      <c r="M73" s="87">
        <v>0</v>
      </c>
      <c r="N73" s="87">
        <f>SUM(J73,L73:M73)</f>
        <v>12350</v>
      </c>
      <c r="O73" s="87">
        <v>0</v>
      </c>
      <c r="P73" s="87">
        <f>SUM(N73:O73)*$C$6</f>
        <v>12350</v>
      </c>
      <c r="Q73" s="111" t="s">
        <v>26</v>
      </c>
      <c r="R73" s="90" t="s">
        <v>26</v>
      </c>
      <c r="S73" s="91">
        <f>(G73*K73-D73)*$C$6-S67</f>
        <v>0</v>
      </c>
      <c r="T73" s="90" t="s">
        <v>26</v>
      </c>
      <c r="U73" s="90" t="s">
        <v>26</v>
      </c>
      <c r="V73" s="84" t="s">
        <v>26</v>
      </c>
      <c r="X73" s="107"/>
    </row>
    <row r="74" spans="2:26" s="69" customFormat="1" x14ac:dyDescent="0.3">
      <c r="B74" s="79" t="s">
        <v>18</v>
      </c>
      <c r="C74" s="80">
        <f>C50+C25</f>
        <v>26000</v>
      </c>
      <c r="D74" s="83">
        <f>D$69-E74*F74*K74</f>
        <v>12350</v>
      </c>
      <c r="E74" s="80">
        <v>0</v>
      </c>
      <c r="F74" s="81">
        <f t="shared" si="43"/>
        <v>0.5</v>
      </c>
      <c r="G74" s="80">
        <f>C74*F74</f>
        <v>13000</v>
      </c>
      <c r="H74" s="80">
        <f>H25+H50</f>
        <v>-650</v>
      </c>
      <c r="I74" s="80">
        <f t="shared" ref="I74" si="49">G74*-$C$5</f>
        <v>0</v>
      </c>
      <c r="J74" s="80">
        <f t="shared" ref="J74" si="50">SUM(G74:I74)</f>
        <v>12350</v>
      </c>
      <c r="K74" s="82">
        <f>K69</f>
        <v>0.95</v>
      </c>
      <c r="L74" s="80">
        <v>0</v>
      </c>
      <c r="M74" s="80">
        <v>0</v>
      </c>
      <c r="N74" s="80">
        <f t="shared" ref="N74" si="51">SUM(J74,L74:M74)</f>
        <v>12350</v>
      </c>
      <c r="O74" s="80">
        <v>0</v>
      </c>
      <c r="P74" s="80">
        <f>SUM(N74:O74)*$C$6</f>
        <v>12350</v>
      </c>
      <c r="Q74" s="110">
        <f>Q25+Q50</f>
        <v>10925</v>
      </c>
      <c r="R74" s="84">
        <f>Q74-P74</f>
        <v>-1425</v>
      </c>
      <c r="S74" s="83">
        <f>(G74*K74-D74)*$C$6</f>
        <v>0</v>
      </c>
      <c r="T74" s="84">
        <f>T25+T50</f>
        <v>1425</v>
      </c>
      <c r="U74" s="84">
        <f t="shared" ref="U74" si="52">R74+S74+T74</f>
        <v>0</v>
      </c>
      <c r="V74" s="84" t="s">
        <v>26</v>
      </c>
      <c r="X74" s="107"/>
    </row>
    <row r="75" spans="2:26" s="69" customFormat="1" x14ac:dyDescent="0.3">
      <c r="B75" s="68" t="s">
        <v>21</v>
      </c>
      <c r="C75" s="92" t="s">
        <v>26</v>
      </c>
      <c r="D75" s="92" t="s">
        <v>26</v>
      </c>
      <c r="E75" s="92" t="s">
        <v>26</v>
      </c>
      <c r="F75" s="93" t="s">
        <v>26</v>
      </c>
      <c r="G75" s="92" t="s">
        <v>26</v>
      </c>
      <c r="H75" s="92" t="s">
        <v>26</v>
      </c>
      <c r="I75" s="92" t="s">
        <v>26</v>
      </c>
      <c r="J75" s="92" t="s">
        <v>26</v>
      </c>
      <c r="K75" s="94" t="s">
        <v>26</v>
      </c>
      <c r="L75" s="92" t="s">
        <v>26</v>
      </c>
      <c r="M75" s="92" t="s">
        <v>26</v>
      </c>
      <c r="N75" s="92" t="s">
        <v>26</v>
      </c>
      <c r="O75" s="92" t="s">
        <v>26</v>
      </c>
      <c r="P75" s="92" t="s">
        <v>26</v>
      </c>
      <c r="Q75" s="92" t="s">
        <v>26</v>
      </c>
      <c r="R75" s="95" t="s">
        <v>26</v>
      </c>
      <c r="S75" s="95" t="s">
        <v>26</v>
      </c>
      <c r="T75" s="95" t="s">
        <v>26</v>
      </c>
      <c r="U75" s="95">
        <f>U74+S73</f>
        <v>0</v>
      </c>
      <c r="V75" s="95">
        <f>P74+U75</f>
        <v>12350</v>
      </c>
      <c r="X75" s="107"/>
      <c r="Y75" s="107"/>
    </row>
    <row r="76" spans="2:26" s="69" customFormat="1" x14ac:dyDescent="0.3">
      <c r="B76" s="86" t="s">
        <v>52</v>
      </c>
      <c r="C76" s="91">
        <f>C52+C27</f>
        <v>26000</v>
      </c>
      <c r="D76" s="91">
        <f>D$69-E76*F76*K76</f>
        <v>12350</v>
      </c>
      <c r="E76" s="91">
        <v>0</v>
      </c>
      <c r="F76" s="116">
        <f>$C$3</f>
        <v>0.5</v>
      </c>
      <c r="G76" s="91">
        <f>C76*F76</f>
        <v>13000</v>
      </c>
      <c r="H76" s="91">
        <f>G76*-$C$4</f>
        <v>-650</v>
      </c>
      <c r="I76" s="91">
        <f>G76*-$C$5</f>
        <v>0</v>
      </c>
      <c r="J76" s="91">
        <f>SUM(G76:I76)</f>
        <v>12350</v>
      </c>
      <c r="K76" s="117">
        <f>K67</f>
        <v>0.95</v>
      </c>
      <c r="L76" s="91">
        <v>0</v>
      </c>
      <c r="M76" s="91">
        <v>0</v>
      </c>
      <c r="N76" s="91">
        <f>SUM(J76,L76:M76)</f>
        <v>12350</v>
      </c>
      <c r="O76" s="91">
        <v>0</v>
      </c>
      <c r="P76" s="91">
        <f>SUM(N76:O76)*$C$6</f>
        <v>12350</v>
      </c>
      <c r="Q76" s="90" t="s">
        <v>26</v>
      </c>
      <c r="R76" s="90" t="s">
        <v>26</v>
      </c>
      <c r="S76" s="91">
        <f>(G76*K76-D76)*$C$6-S71</f>
        <v>0</v>
      </c>
      <c r="T76" s="90" t="s">
        <v>26</v>
      </c>
      <c r="U76" s="90" t="s">
        <v>26</v>
      </c>
      <c r="V76" s="84" t="s">
        <v>26</v>
      </c>
    </row>
    <row r="77" spans="2:26" s="69" customFormat="1" x14ac:dyDescent="0.3">
      <c r="B77" s="79" t="s">
        <v>40</v>
      </c>
      <c r="C77" s="83">
        <f>C53+C28</f>
        <v>26000</v>
      </c>
      <c r="D77" s="83">
        <f>D$69-E77*F77*K77</f>
        <v>12350</v>
      </c>
      <c r="E77" s="83">
        <v>0</v>
      </c>
      <c r="F77" s="102">
        <f t="shared" ref="F77:F81" si="53">$C$3</f>
        <v>0.5</v>
      </c>
      <c r="G77" s="83">
        <f>C77*F77</f>
        <v>13000</v>
      </c>
      <c r="H77" s="83">
        <f t="shared" ref="H77" si="54">G77*-$C$4</f>
        <v>-650</v>
      </c>
      <c r="I77" s="83">
        <f t="shared" ref="I77" si="55">G77*-$C$5</f>
        <v>0</v>
      </c>
      <c r="J77" s="83">
        <f t="shared" ref="J77" si="56">SUM(G77:I77)</f>
        <v>12350</v>
      </c>
      <c r="K77" s="103">
        <f>K69</f>
        <v>0.95</v>
      </c>
      <c r="L77" s="83">
        <v>0</v>
      </c>
      <c r="M77" s="83">
        <v>0</v>
      </c>
      <c r="N77" s="83">
        <f t="shared" ref="N77" si="57">SUM(J77,L77:M77)</f>
        <v>12350</v>
      </c>
      <c r="O77" s="83">
        <v>0</v>
      </c>
      <c r="P77" s="83">
        <f>SUM(N77:O77)*$C$6</f>
        <v>12350</v>
      </c>
      <c r="Q77" s="110">
        <f>Q28+Q53</f>
        <v>10925</v>
      </c>
      <c r="R77" s="84">
        <f>Q77-P77</f>
        <v>-1425</v>
      </c>
      <c r="S77" s="83">
        <f>(G77*K77-D77)*$C$6</f>
        <v>0</v>
      </c>
      <c r="T77" s="84">
        <f>T28+T53</f>
        <v>1425</v>
      </c>
      <c r="U77" s="84">
        <f>R77+S77+T77</f>
        <v>0</v>
      </c>
      <c r="V77" s="84" t="s">
        <v>26</v>
      </c>
    </row>
    <row r="78" spans="2:26" s="68" customFormat="1" ht="15" thickBot="1" x14ac:dyDescent="0.35">
      <c r="B78" s="68" t="s">
        <v>41</v>
      </c>
      <c r="C78" s="95" t="s">
        <v>26</v>
      </c>
      <c r="D78" s="95" t="s">
        <v>26</v>
      </c>
      <c r="E78" s="95" t="s">
        <v>26</v>
      </c>
      <c r="F78" s="118" t="s">
        <v>26</v>
      </c>
      <c r="G78" s="95" t="s">
        <v>26</v>
      </c>
      <c r="H78" s="95" t="s">
        <v>26</v>
      </c>
      <c r="I78" s="95" t="s">
        <v>26</v>
      </c>
      <c r="J78" s="95" t="s">
        <v>26</v>
      </c>
      <c r="K78" s="119" t="s">
        <v>26</v>
      </c>
      <c r="L78" s="95" t="s">
        <v>26</v>
      </c>
      <c r="M78" s="95" t="s">
        <v>26</v>
      </c>
      <c r="N78" s="95" t="s">
        <v>26</v>
      </c>
      <c r="O78" s="95" t="s">
        <v>26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>
        <f>U77+S76</f>
        <v>0</v>
      </c>
      <c r="V78" s="95">
        <f>P77+U78</f>
        <v>12350</v>
      </c>
      <c r="X78" s="107"/>
      <c r="Y78" s="120"/>
    </row>
    <row r="79" spans="2:26" s="69" customFormat="1" x14ac:dyDescent="0.3">
      <c r="B79" s="96" t="s">
        <v>50</v>
      </c>
      <c r="C79" s="97">
        <f>C55+C30</f>
        <v>26000</v>
      </c>
      <c r="D79" s="98">
        <f>C79*K79*F79</f>
        <v>12350</v>
      </c>
      <c r="E79" s="97">
        <v>0</v>
      </c>
      <c r="F79" s="99">
        <f>$C$3</f>
        <v>0.5</v>
      </c>
      <c r="G79" s="97">
        <f>C79*F79</f>
        <v>13000</v>
      </c>
      <c r="H79" s="97">
        <f>G79*-$C$4</f>
        <v>-650</v>
      </c>
      <c r="I79" s="97">
        <f>G79*-$C$5</f>
        <v>0</v>
      </c>
      <c r="J79" s="97">
        <f>SUM(G79:I79)</f>
        <v>12350</v>
      </c>
      <c r="K79" s="100">
        <f>J79/G79</f>
        <v>0.95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53</v>
      </c>
      <c r="C80" s="91">
        <f>C56+C31</f>
        <v>26000</v>
      </c>
      <c r="D80" s="91">
        <f>D$69-E80*F80*K80</f>
        <v>12350</v>
      </c>
      <c r="E80" s="91">
        <v>0</v>
      </c>
      <c r="F80" s="116">
        <f>$C$3</f>
        <v>0.5</v>
      </c>
      <c r="G80" s="91">
        <f>C80*F80</f>
        <v>13000</v>
      </c>
      <c r="H80" s="91">
        <f>G80*-$C$4</f>
        <v>-650</v>
      </c>
      <c r="I80" s="91">
        <f>G80*-$C$5</f>
        <v>0</v>
      </c>
      <c r="J80" s="91">
        <f>SUM(G80:I80)</f>
        <v>12350</v>
      </c>
      <c r="K80" s="117">
        <f>K69</f>
        <v>0.95</v>
      </c>
      <c r="L80" s="91">
        <v>0</v>
      </c>
      <c r="M80" s="91">
        <v>0</v>
      </c>
      <c r="N80" s="91">
        <f>SUM(J80,L80:M80)</f>
        <v>12350</v>
      </c>
      <c r="O80" s="91">
        <v>0</v>
      </c>
      <c r="P80" s="91">
        <f>SUM(N80:O80)*$C$6</f>
        <v>12350</v>
      </c>
      <c r="Q80" s="90" t="s">
        <v>26</v>
      </c>
      <c r="R80" s="90" t="s">
        <v>26</v>
      </c>
      <c r="S80" s="91">
        <f>(G80*K80-D80)*$C$6-S74</f>
        <v>0</v>
      </c>
      <c r="T80" s="90" t="s">
        <v>26</v>
      </c>
      <c r="U80" s="90" t="s">
        <v>26</v>
      </c>
      <c r="V80" s="84" t="s">
        <v>26</v>
      </c>
    </row>
    <row r="81" spans="2:22" s="69" customFormat="1" x14ac:dyDescent="0.3">
      <c r="B81" s="79" t="s">
        <v>42</v>
      </c>
      <c r="C81" s="83">
        <f>C57+C32</f>
        <v>26000</v>
      </c>
      <c r="D81" s="83">
        <f>D$79-E81*F81*K81</f>
        <v>12350</v>
      </c>
      <c r="E81" s="83">
        <v>0</v>
      </c>
      <c r="F81" s="102">
        <f t="shared" si="53"/>
        <v>0.5</v>
      </c>
      <c r="G81" s="83">
        <f>C81*F81</f>
        <v>13000</v>
      </c>
      <c r="H81" s="83">
        <f t="shared" ref="H81" si="58">G81*-$C$4</f>
        <v>-650</v>
      </c>
      <c r="I81" s="83">
        <f t="shared" ref="I81" si="59">G81*-$C$5</f>
        <v>0</v>
      </c>
      <c r="J81" s="83">
        <f t="shared" ref="J81" si="60">SUM(G81:I81)</f>
        <v>12350</v>
      </c>
      <c r="K81" s="103">
        <f>K69</f>
        <v>0.95</v>
      </c>
      <c r="L81" s="83">
        <v>0</v>
      </c>
      <c r="M81" s="83">
        <v>0</v>
      </c>
      <c r="N81" s="83">
        <f t="shared" ref="N81" si="61">SUM(J81,L81:M81)</f>
        <v>12350</v>
      </c>
      <c r="O81" s="83">
        <v>0</v>
      </c>
      <c r="P81" s="83">
        <f>SUM(N81:O81)*$C$6</f>
        <v>12350</v>
      </c>
      <c r="Q81" s="110">
        <f>Q32+Q57</f>
        <v>10925</v>
      </c>
      <c r="R81" s="84">
        <f>Q81-P81</f>
        <v>-1425</v>
      </c>
      <c r="S81" s="83">
        <f>(G81*K81-D81)*$C$6</f>
        <v>0</v>
      </c>
      <c r="T81" s="84">
        <f>T32+T57</f>
        <v>1425</v>
      </c>
      <c r="U81" s="84">
        <f t="shared" ref="U81" si="62">R81+S81+T81</f>
        <v>0</v>
      </c>
      <c r="V81" s="84" t="s">
        <v>26</v>
      </c>
    </row>
    <row r="82" spans="2:22" s="68" customFormat="1" x14ac:dyDescent="0.3">
      <c r="B82" s="68" t="s">
        <v>43</v>
      </c>
      <c r="C82" s="95" t="s">
        <v>26</v>
      </c>
      <c r="D82" s="95" t="s">
        <v>26</v>
      </c>
      <c r="E82" s="95" t="s">
        <v>26</v>
      </c>
      <c r="F82" s="118" t="s">
        <v>26</v>
      </c>
      <c r="G82" s="95" t="s">
        <v>26</v>
      </c>
      <c r="H82" s="95" t="s">
        <v>26</v>
      </c>
      <c r="I82" s="95" t="s">
        <v>26</v>
      </c>
      <c r="J82" s="95" t="s">
        <v>26</v>
      </c>
      <c r="K82" s="119" t="s">
        <v>26</v>
      </c>
      <c r="L82" s="95" t="s">
        <v>26</v>
      </c>
      <c r="M82" s="95" t="s">
        <v>26</v>
      </c>
      <c r="N82" s="95" t="s">
        <v>26</v>
      </c>
      <c r="O82" s="95" t="s">
        <v>26</v>
      </c>
      <c r="P82" s="95" t="s">
        <v>26</v>
      </c>
      <c r="Q82" s="95" t="s">
        <v>26</v>
      </c>
      <c r="R82" s="95" t="s">
        <v>26</v>
      </c>
      <c r="S82" s="95" t="s">
        <v>26</v>
      </c>
      <c r="T82" s="95" t="s">
        <v>26</v>
      </c>
      <c r="U82" s="95">
        <f>U81+S80</f>
        <v>0</v>
      </c>
      <c r="V82" s="95">
        <f>P81+U82</f>
        <v>12350</v>
      </c>
    </row>
    <row r="83" spans="2:22" s="69" customFormat="1" x14ac:dyDescent="0.3"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Q83" s="106"/>
      <c r="R83" s="105"/>
      <c r="S83" s="105"/>
      <c r="T83" s="106"/>
      <c r="U83" s="106"/>
      <c r="V83" s="106"/>
    </row>
    <row r="84" spans="2:22" x14ac:dyDescent="0.3"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  <c r="O84" s="122"/>
      <c r="Q84" s="124"/>
      <c r="R84" s="125"/>
      <c r="S84" s="125"/>
      <c r="T84" s="124"/>
      <c r="U84" s="124"/>
      <c r="V84" s="124"/>
    </row>
    <row r="85" spans="2:22" x14ac:dyDescent="0.3">
      <c r="B85" s="126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Q85" s="127"/>
      <c r="R85" s="128"/>
      <c r="S85" s="128"/>
      <c r="T85" s="127"/>
      <c r="U85" s="127"/>
      <c r="V85" s="127"/>
    </row>
    <row r="86" spans="2:22" x14ac:dyDescent="0.3">
      <c r="B86" s="129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Q86" s="124"/>
      <c r="R86" s="125"/>
      <c r="S86" s="125"/>
      <c r="T86" s="124"/>
      <c r="U86" s="124"/>
      <c r="V86" s="124"/>
    </row>
    <row r="87" spans="2:22" x14ac:dyDescent="0.3">
      <c r="Q87" s="124"/>
      <c r="R87" s="125"/>
      <c r="S87" s="125"/>
      <c r="T87" s="124"/>
      <c r="U87" s="124"/>
      <c r="V87" s="124"/>
    </row>
    <row r="94" spans="2:22" x14ac:dyDescent="0.3">
      <c r="C94" s="122"/>
      <c r="D94" s="122"/>
    </row>
    <row r="95" spans="2:22" x14ac:dyDescent="0.3">
      <c r="C95" s="122"/>
      <c r="D95" s="122"/>
    </row>
    <row r="96" spans="2:22" x14ac:dyDescent="0.3">
      <c r="C96" s="122"/>
      <c r="D96" s="122"/>
    </row>
    <row r="97" spans="3:4" x14ac:dyDescent="0.3">
      <c r="C97" s="122"/>
      <c r="D97" s="122"/>
    </row>
    <row r="98" spans="3:4" x14ac:dyDescent="0.3">
      <c r="C98" s="122"/>
      <c r="D98" s="122"/>
    </row>
    <row r="99" spans="3:4" x14ac:dyDescent="0.3">
      <c r="C99" s="122"/>
      <c r="D99" s="122"/>
    </row>
  </sheetData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99"/>
  <sheetViews>
    <sheetView zoomScale="80" zoomScaleNormal="80" workbookViewId="0">
      <selection activeCell="D36" sqref="D36"/>
    </sheetView>
  </sheetViews>
  <sheetFormatPr defaultColWidth="8.6640625" defaultRowHeight="14.4" outlineLevelRow="1" outlineLevelCol="1" x14ac:dyDescent="0.3"/>
  <cols>
    <col min="1" max="1" width="3" style="121" customWidth="1"/>
    <col min="2" max="2" width="29.33203125" style="121" customWidth="1"/>
    <col min="3" max="4" width="12.33203125" style="121" customWidth="1"/>
    <col min="5" max="5" width="12.33203125" style="121" hidden="1" customWidth="1" outlineLevel="1"/>
    <col min="6" max="6" width="12.33203125" style="121" customWidth="1" collapsed="1"/>
    <col min="7" max="7" width="14.44140625" style="121" bestFit="1" customWidth="1"/>
    <col min="8" max="8" width="12.33203125" style="121" customWidth="1"/>
    <col min="9" max="9" width="12.33203125" style="121" hidden="1" customWidth="1" outlineLevel="1"/>
    <col min="10" max="10" width="12.33203125" style="121" customWidth="1" collapsed="1"/>
    <col min="11" max="11" width="12.33203125" style="121" customWidth="1"/>
    <col min="12" max="15" width="12.33203125" style="121" hidden="1" customWidth="1" outlineLevel="1"/>
    <col min="16" max="16" width="12.33203125" style="121" customWidth="1" collapsed="1"/>
    <col min="17" max="17" width="12.33203125" style="130" customWidth="1"/>
    <col min="18" max="19" width="12.33203125" style="121" customWidth="1"/>
    <col min="20" max="20" width="12.33203125" style="130" customWidth="1" outlineLevel="1"/>
    <col min="21" max="22" width="12.33203125" style="130" customWidth="1"/>
    <col min="23" max="16384" width="8.6640625" style="121"/>
  </cols>
  <sheetData>
    <row r="1" spans="2:26" outlineLevel="1" x14ac:dyDescent="0.3"/>
    <row r="2" spans="2:26" outlineLevel="1" x14ac:dyDescent="0.3">
      <c r="B2" s="131" t="s">
        <v>34</v>
      </c>
      <c r="C2" s="139" t="s">
        <v>35</v>
      </c>
      <c r="D2" s="142" t="s">
        <v>36</v>
      </c>
    </row>
    <row r="3" spans="2:26" outlineLevel="1" x14ac:dyDescent="0.3">
      <c r="B3" s="121" t="s">
        <v>10</v>
      </c>
      <c r="C3" s="2">
        <v>0.5</v>
      </c>
      <c r="D3" s="33">
        <f>C3</f>
        <v>0.5</v>
      </c>
    </row>
    <row r="4" spans="2:26" outlineLevel="1" x14ac:dyDescent="0.3">
      <c r="B4" s="146" t="s">
        <v>11</v>
      </c>
      <c r="C4" s="140">
        <v>0.05</v>
      </c>
      <c r="D4" s="143">
        <f>C4</f>
        <v>0.05</v>
      </c>
      <c r="E4" s="132"/>
    </row>
    <row r="5" spans="2:26" outlineLevel="1" x14ac:dyDescent="0.3">
      <c r="B5" s="146" t="s">
        <v>12</v>
      </c>
      <c r="C5" s="140">
        <v>0</v>
      </c>
      <c r="D5" s="143">
        <f>C5</f>
        <v>0</v>
      </c>
      <c r="E5" s="132"/>
    </row>
    <row r="6" spans="2:26" outlineLevel="1" x14ac:dyDescent="0.3">
      <c r="B6" s="121" t="s">
        <v>14</v>
      </c>
      <c r="C6" s="140">
        <v>1</v>
      </c>
      <c r="D6" s="143">
        <f>C6</f>
        <v>1</v>
      </c>
      <c r="E6" s="132"/>
      <c r="T6" s="133"/>
    </row>
    <row r="7" spans="2:26" outlineLevel="1" x14ac:dyDescent="0.3">
      <c r="B7" s="121" t="s">
        <v>2</v>
      </c>
      <c r="C7" s="140">
        <v>0.6</v>
      </c>
      <c r="D7" s="143">
        <f>1-C7</f>
        <v>0.4</v>
      </c>
      <c r="E7" s="125"/>
      <c r="L7" s="121" t="s">
        <v>30</v>
      </c>
      <c r="M7" s="121" t="s">
        <v>30</v>
      </c>
      <c r="N7" s="121" t="s">
        <v>30</v>
      </c>
      <c r="O7" s="121" t="s">
        <v>30</v>
      </c>
    </row>
    <row r="8" spans="2:26" outlineLevel="1" x14ac:dyDescent="0.3">
      <c r="B8" s="121" t="s">
        <v>44</v>
      </c>
      <c r="C8" s="140">
        <v>0</v>
      </c>
      <c r="D8" s="143">
        <f>C8</f>
        <v>0</v>
      </c>
      <c r="E8" s="125"/>
    </row>
    <row r="9" spans="2:26" outlineLevel="1" x14ac:dyDescent="0.3">
      <c r="B9" s="121" t="s">
        <v>45</v>
      </c>
      <c r="C9" s="141">
        <v>2000</v>
      </c>
      <c r="D9" s="144">
        <f>C9*-1</f>
        <v>-2000</v>
      </c>
      <c r="E9" s="125"/>
      <c r="H9" s="138"/>
    </row>
    <row r="10" spans="2:26" outlineLevel="1" x14ac:dyDescent="0.3">
      <c r="C10" s="134"/>
      <c r="D10" s="134"/>
      <c r="E10" s="125"/>
    </row>
    <row r="11" spans="2:26" s="2" customFormat="1" x14ac:dyDescent="0.3">
      <c r="C11" s="141"/>
      <c r="D11" s="141"/>
      <c r="E11" s="135"/>
      <c r="Q11" s="3"/>
      <c r="T11" s="3"/>
      <c r="U11" s="3"/>
      <c r="V11" s="3"/>
    </row>
    <row r="12" spans="2:26" s="2" customFormat="1" x14ac:dyDescent="0.3">
      <c r="B12" s="1" t="s">
        <v>31</v>
      </c>
      <c r="Q12" s="3"/>
      <c r="T12" s="3"/>
      <c r="U12" s="3"/>
      <c r="V12" s="3"/>
    </row>
    <row r="13" spans="2:26" s="4" customFormat="1" ht="57" customHeight="1" x14ac:dyDescent="0.3">
      <c r="C13" s="5" t="s">
        <v>0</v>
      </c>
      <c r="D13" s="5" t="s">
        <v>39</v>
      </c>
      <c r="E13" s="5" t="s">
        <v>27</v>
      </c>
      <c r="F13" s="5" t="s">
        <v>3</v>
      </c>
      <c r="G13" s="5" t="s">
        <v>7</v>
      </c>
      <c r="H13" s="5" t="s">
        <v>4</v>
      </c>
      <c r="I13" s="5" t="s">
        <v>5</v>
      </c>
      <c r="J13" s="5" t="s">
        <v>6</v>
      </c>
      <c r="K13" s="5" t="s">
        <v>15</v>
      </c>
      <c r="L13" s="5" t="s">
        <v>1</v>
      </c>
      <c r="M13" s="5" t="s">
        <v>8</v>
      </c>
      <c r="N13" s="5" t="s">
        <v>13</v>
      </c>
      <c r="O13" s="5" t="s">
        <v>25</v>
      </c>
      <c r="P13" s="5" t="s">
        <v>9</v>
      </c>
      <c r="Q13" s="5" t="s">
        <v>2</v>
      </c>
      <c r="R13" s="5" t="s">
        <v>37</v>
      </c>
      <c r="S13" s="5" t="s">
        <v>28</v>
      </c>
      <c r="T13" s="5" t="s">
        <v>29</v>
      </c>
      <c r="U13" s="5" t="s">
        <v>38</v>
      </c>
      <c r="V13" s="5" t="s">
        <v>24</v>
      </c>
    </row>
    <row r="14" spans="2:26" s="2" customFormat="1" x14ac:dyDescent="0.3">
      <c r="B14" s="6" t="s">
        <v>46</v>
      </c>
      <c r="C14" s="7">
        <v>10000</v>
      </c>
      <c r="D14" s="8">
        <f>G14*K14</f>
        <v>4750</v>
      </c>
      <c r="E14" s="8" t="s">
        <v>26</v>
      </c>
      <c r="F14" s="9">
        <f>$C$3</f>
        <v>0.5</v>
      </c>
      <c r="G14" s="7">
        <f>C14*F14</f>
        <v>5000</v>
      </c>
      <c r="H14" s="8">
        <v>-250</v>
      </c>
      <c r="I14" s="8">
        <v>0</v>
      </c>
      <c r="J14" s="7">
        <f>SUM(G14:I14)</f>
        <v>4750</v>
      </c>
      <c r="K14" s="10">
        <f>K63</f>
        <v>0.95</v>
      </c>
      <c r="L14" s="8" t="s">
        <v>26</v>
      </c>
      <c r="M14" s="8" t="s">
        <v>26</v>
      </c>
      <c r="N14" s="8" t="s">
        <v>26</v>
      </c>
      <c r="O14" s="8" t="s">
        <v>26</v>
      </c>
      <c r="P14" s="8" t="s">
        <v>26</v>
      </c>
      <c r="Q14" s="8" t="s">
        <v>26</v>
      </c>
      <c r="R14" s="8" t="s">
        <v>26</v>
      </c>
      <c r="S14" s="8" t="s">
        <v>26</v>
      </c>
      <c r="T14" s="8" t="s">
        <v>26</v>
      </c>
      <c r="U14" s="8" t="s">
        <v>26</v>
      </c>
      <c r="V14" s="8" t="s">
        <v>26</v>
      </c>
    </row>
    <row r="15" spans="2:26" s="2" customFormat="1" x14ac:dyDescent="0.3">
      <c r="B15" s="11" t="s">
        <v>22</v>
      </c>
      <c r="C15" s="12">
        <v>11000</v>
      </c>
      <c r="D15" s="12">
        <f>D$14-E15*K15*F15</f>
        <v>4750</v>
      </c>
      <c r="E15" s="12">
        <v>0</v>
      </c>
      <c r="F15" s="13">
        <f>$C$3</f>
        <v>0.5</v>
      </c>
      <c r="G15" s="12">
        <f>C15*F15</f>
        <v>5500</v>
      </c>
      <c r="H15" s="12">
        <f>G15*-$C$4</f>
        <v>-275</v>
      </c>
      <c r="I15" s="12">
        <f>G15*-$C$5</f>
        <v>0</v>
      </c>
      <c r="J15" s="12">
        <f t="shared" ref="J15:J25" si="0">SUM(G15:I15)</f>
        <v>5225</v>
      </c>
      <c r="K15" s="14">
        <f>$K$14</f>
        <v>0.95</v>
      </c>
      <c r="L15" s="12">
        <v>0</v>
      </c>
      <c r="M15" s="12">
        <v>0</v>
      </c>
      <c r="N15" s="12">
        <f t="shared" ref="N15:N25" si="1">SUM(J15,L15:M15)</f>
        <v>5225</v>
      </c>
      <c r="O15" s="12">
        <v>0</v>
      </c>
      <c r="P15" s="12">
        <f>SUM(N15:O15)*$C$6</f>
        <v>5225</v>
      </c>
      <c r="Q15" s="15">
        <f>Q64*$C$7</f>
        <v>5700</v>
      </c>
      <c r="R15" s="12">
        <f>Q15-P15</f>
        <v>475</v>
      </c>
      <c r="S15" s="12">
        <f>(G15*K15-D15)*$C$6</f>
        <v>475</v>
      </c>
      <c r="T15" s="15">
        <v>0</v>
      </c>
      <c r="U15" s="15">
        <f>R15+S15+T15</f>
        <v>950</v>
      </c>
      <c r="V15" s="16">
        <f>P15+U15</f>
        <v>6175</v>
      </c>
      <c r="X15" s="141"/>
      <c r="Y15" s="141"/>
    </row>
    <row r="16" spans="2:26" s="2" customFormat="1" x14ac:dyDescent="0.3">
      <c r="B16" s="11" t="s">
        <v>23</v>
      </c>
      <c r="C16" s="12">
        <v>12000</v>
      </c>
      <c r="D16" s="12">
        <f>D$14-E16*F16*K16</f>
        <v>4750</v>
      </c>
      <c r="E16" s="12">
        <v>0</v>
      </c>
      <c r="F16" s="13">
        <f>$C$3</f>
        <v>0.5</v>
      </c>
      <c r="G16" s="12">
        <f>C16*F16</f>
        <v>6000</v>
      </c>
      <c r="H16" s="12">
        <f>G16*-$C$4</f>
        <v>-300</v>
      </c>
      <c r="I16" s="12">
        <f>G16*-$C$5</f>
        <v>0</v>
      </c>
      <c r="J16" s="12">
        <f t="shared" si="0"/>
        <v>5700</v>
      </c>
      <c r="K16" s="14">
        <f>$K$14</f>
        <v>0.95</v>
      </c>
      <c r="L16" s="12">
        <v>0</v>
      </c>
      <c r="M16" s="12">
        <v>0</v>
      </c>
      <c r="N16" s="12">
        <f t="shared" si="1"/>
        <v>5700</v>
      </c>
      <c r="O16" s="12">
        <v>0</v>
      </c>
      <c r="P16" s="12">
        <f>SUM(N16:O16)*$C$6</f>
        <v>5700</v>
      </c>
      <c r="Q16" s="15">
        <f>Q65*$C$7</f>
        <v>5700</v>
      </c>
      <c r="R16" s="12">
        <f>Q16-P16</f>
        <v>0</v>
      </c>
      <c r="S16" s="12">
        <f>(G16*K16-D16)*$C$6</f>
        <v>950</v>
      </c>
      <c r="T16" s="15">
        <v>0</v>
      </c>
      <c r="U16" s="15">
        <f t="shared" ref="U16" si="2">R16+S16+T16</f>
        <v>950</v>
      </c>
      <c r="V16" s="16">
        <f>P16+U16</f>
        <v>6650</v>
      </c>
      <c r="Y16" s="141"/>
      <c r="Z16" s="141"/>
    </row>
    <row r="17" spans="2:31" s="2" customFormat="1" x14ac:dyDescent="0.3">
      <c r="B17" s="18" t="s">
        <v>47</v>
      </c>
      <c r="C17" s="19">
        <v>11000</v>
      </c>
      <c r="D17" s="19">
        <f>D$14-E17*F17*K17</f>
        <v>4750</v>
      </c>
      <c r="E17" s="19">
        <v>0</v>
      </c>
      <c r="F17" s="20">
        <f t="shared" ref="F17:F25" si="3">$C$3</f>
        <v>0.5</v>
      </c>
      <c r="G17" s="19">
        <f>C17*F17</f>
        <v>5500</v>
      </c>
      <c r="H17" s="19">
        <f>G17*-$C$4</f>
        <v>-275</v>
      </c>
      <c r="I17" s="19">
        <f>G17*-$C$5</f>
        <v>0</v>
      </c>
      <c r="J17" s="19">
        <f>SUM(G17:I17)</f>
        <v>5225</v>
      </c>
      <c r="K17" s="21">
        <f>$K$14</f>
        <v>0.95</v>
      </c>
      <c r="L17" s="19">
        <v>0</v>
      </c>
      <c r="M17" s="19">
        <v>0</v>
      </c>
      <c r="N17" s="19">
        <f>SUM(J17,L17:M17)</f>
        <v>5225</v>
      </c>
      <c r="O17" s="19">
        <v>0</v>
      </c>
      <c r="P17" s="19">
        <f>SUM(N17:O17)*$C$6</f>
        <v>5225</v>
      </c>
      <c r="Q17" s="22" t="s">
        <v>26</v>
      </c>
      <c r="R17" s="22" t="s">
        <v>26</v>
      </c>
      <c r="S17" s="19">
        <f>(G17*K17-D17)*$C$6-S15</f>
        <v>0</v>
      </c>
      <c r="T17" s="22" t="s">
        <v>26</v>
      </c>
      <c r="U17" s="22" t="s">
        <v>26</v>
      </c>
      <c r="V17" s="16" t="s">
        <v>26</v>
      </c>
      <c r="Y17" s="141"/>
      <c r="Z17" s="141"/>
      <c r="AA17" s="141"/>
    </row>
    <row r="18" spans="2:31" s="2" customFormat="1" x14ac:dyDescent="0.3">
      <c r="B18" s="11" t="s">
        <v>16</v>
      </c>
      <c r="C18" s="12">
        <v>13000</v>
      </c>
      <c r="D18" s="12">
        <f>D$14-E18*F18*K18</f>
        <v>4750</v>
      </c>
      <c r="E18" s="12">
        <v>0</v>
      </c>
      <c r="F18" s="13">
        <f>$C$3</f>
        <v>0.5</v>
      </c>
      <c r="G18" s="12">
        <f>C18*F18</f>
        <v>6500</v>
      </c>
      <c r="H18" s="12">
        <f>G18*-$C$4</f>
        <v>-325</v>
      </c>
      <c r="I18" s="12">
        <f>G18*-$C$5</f>
        <v>0</v>
      </c>
      <c r="J18" s="12">
        <f t="shared" si="0"/>
        <v>6175</v>
      </c>
      <c r="K18" s="14">
        <f>$K$14</f>
        <v>0.95</v>
      </c>
      <c r="L18" s="12">
        <v>0</v>
      </c>
      <c r="M18" s="12">
        <v>0</v>
      </c>
      <c r="N18" s="12">
        <f t="shared" si="1"/>
        <v>6175</v>
      </c>
      <c r="O18" s="12">
        <v>0</v>
      </c>
      <c r="P18" s="12">
        <f>SUM(N18:O18)*$C$6</f>
        <v>6175</v>
      </c>
      <c r="Q18" s="15">
        <f>Q67*$C$7</f>
        <v>5700</v>
      </c>
      <c r="R18" s="12">
        <f>Q18-P18</f>
        <v>-475</v>
      </c>
      <c r="S18" s="12">
        <f>(G18*K18-D18)*$C$6</f>
        <v>1425</v>
      </c>
      <c r="T18" s="15">
        <v>0</v>
      </c>
      <c r="U18" s="15">
        <f>R18+S18+T18</f>
        <v>950</v>
      </c>
      <c r="V18" s="16" t="s">
        <v>26</v>
      </c>
      <c r="Y18" s="141"/>
      <c r="Z18" s="141"/>
      <c r="AA18" s="141"/>
    </row>
    <row r="19" spans="2:31" s="1" customFormat="1" ht="15" thickBot="1" x14ac:dyDescent="0.35">
      <c r="B19" s="1" t="s">
        <v>19</v>
      </c>
      <c r="C19" s="23" t="s">
        <v>26</v>
      </c>
      <c r="D19" s="23" t="s">
        <v>26</v>
      </c>
      <c r="E19" s="23" t="s">
        <v>26</v>
      </c>
      <c r="F19" s="24" t="s">
        <v>26</v>
      </c>
      <c r="G19" s="23" t="s">
        <v>26</v>
      </c>
      <c r="H19" s="23" t="s">
        <v>26</v>
      </c>
      <c r="I19" s="23" t="s">
        <v>26</v>
      </c>
      <c r="J19" s="23" t="s">
        <v>26</v>
      </c>
      <c r="K19" s="25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26</v>
      </c>
      <c r="Q19" s="23" t="s">
        <v>26</v>
      </c>
      <c r="R19" s="23" t="s">
        <v>26</v>
      </c>
      <c r="S19" s="23" t="s">
        <v>26</v>
      </c>
      <c r="T19" s="23" t="s">
        <v>26</v>
      </c>
      <c r="U19" s="23">
        <f>U18+S17</f>
        <v>950</v>
      </c>
      <c r="V19" s="23">
        <f>P18+U19</f>
        <v>7125</v>
      </c>
      <c r="Y19" s="141"/>
      <c r="Z19" s="141"/>
    </row>
    <row r="20" spans="2:31" s="2" customFormat="1" x14ac:dyDescent="0.3">
      <c r="B20" s="26" t="s">
        <v>48</v>
      </c>
      <c r="C20" s="27">
        <f>C18+$C$9</f>
        <v>15000</v>
      </c>
      <c r="D20" s="28">
        <f>C20*K20*F20</f>
        <v>7125</v>
      </c>
      <c r="E20" s="27">
        <v>0</v>
      </c>
      <c r="F20" s="29">
        <f>$C$3</f>
        <v>0.5</v>
      </c>
      <c r="G20" s="27">
        <f>C20*F20</f>
        <v>7500</v>
      </c>
      <c r="H20" s="27">
        <f>G20*-$C$4</f>
        <v>-375</v>
      </c>
      <c r="I20" s="27">
        <f>G20*-$C$5</f>
        <v>0</v>
      </c>
      <c r="J20" s="27">
        <f>SUM(G20:I20)</f>
        <v>7125</v>
      </c>
      <c r="K20" s="30">
        <f>K69</f>
        <v>0.95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28" t="s">
        <v>26</v>
      </c>
      <c r="R20" s="28" t="s">
        <v>26</v>
      </c>
      <c r="S20" s="28" t="s">
        <v>26</v>
      </c>
      <c r="T20" s="28" t="s">
        <v>26</v>
      </c>
      <c r="U20" s="28" t="s">
        <v>26</v>
      </c>
      <c r="V20" s="28" t="s">
        <v>26</v>
      </c>
      <c r="Y20" s="141"/>
    </row>
    <row r="21" spans="2:31" s="2" customFormat="1" x14ac:dyDescent="0.3">
      <c r="B21" s="18" t="s">
        <v>49</v>
      </c>
      <c r="C21" s="19">
        <v>12000</v>
      </c>
      <c r="D21" s="19">
        <f>D$14-E21*K21*F21</f>
        <v>4750</v>
      </c>
      <c r="E21" s="19">
        <v>0</v>
      </c>
      <c r="F21" s="20">
        <f t="shared" si="3"/>
        <v>0.5</v>
      </c>
      <c r="G21" s="19">
        <f>C21*F21</f>
        <v>6000</v>
      </c>
      <c r="H21" s="19">
        <f>G21*-$C$4</f>
        <v>-300</v>
      </c>
      <c r="I21" s="19">
        <f>G21*-$C$5</f>
        <v>0</v>
      </c>
      <c r="J21" s="19">
        <f>SUM(G21:I21)</f>
        <v>5700</v>
      </c>
      <c r="K21" s="21">
        <f>K14</f>
        <v>0.95</v>
      </c>
      <c r="L21" s="19">
        <v>0</v>
      </c>
      <c r="M21" s="19">
        <v>0</v>
      </c>
      <c r="N21" s="19">
        <f>SUM(J21,L21:M21)</f>
        <v>5700</v>
      </c>
      <c r="O21" s="19">
        <v>0</v>
      </c>
      <c r="P21" s="19">
        <f>SUM(N21:O21)*$C$6</f>
        <v>5700</v>
      </c>
      <c r="Q21" s="22" t="s">
        <v>26</v>
      </c>
      <c r="R21" s="22" t="s">
        <v>26</v>
      </c>
      <c r="S21" s="19">
        <f>(G21*K21-D21)*$C$6-S16</f>
        <v>0</v>
      </c>
      <c r="T21" s="22" t="s">
        <v>26</v>
      </c>
      <c r="U21" s="22" t="s">
        <v>26</v>
      </c>
      <c r="V21" s="15" t="s">
        <v>26</v>
      </c>
      <c r="Y21" s="141"/>
    </row>
    <row r="22" spans="2:31" s="2" customFormat="1" x14ac:dyDescent="0.3">
      <c r="B22" s="31" t="s">
        <v>17</v>
      </c>
      <c r="C22" s="12">
        <v>16000</v>
      </c>
      <c r="D22" s="12">
        <f>D$20-E22*K22*F22</f>
        <v>7125</v>
      </c>
      <c r="E22" s="12">
        <v>0</v>
      </c>
      <c r="F22" s="13">
        <f t="shared" si="3"/>
        <v>0.5</v>
      </c>
      <c r="G22" s="12">
        <f>C22*F22</f>
        <v>8000</v>
      </c>
      <c r="H22" s="12">
        <f>G22*-$C$4</f>
        <v>-400</v>
      </c>
      <c r="I22" s="12">
        <f t="shared" ref="I22:I25" si="4">G22*-$C$5</f>
        <v>0</v>
      </c>
      <c r="J22" s="12">
        <f t="shared" si="0"/>
        <v>7600</v>
      </c>
      <c r="K22" s="14">
        <f>K20</f>
        <v>0.95</v>
      </c>
      <c r="L22" s="12">
        <v>0</v>
      </c>
      <c r="M22" s="12">
        <v>0</v>
      </c>
      <c r="N22" s="12">
        <f t="shared" si="1"/>
        <v>7600</v>
      </c>
      <c r="O22" s="12">
        <v>0</v>
      </c>
      <c r="P22" s="12">
        <f>SUM(N22:O22)*$C$6</f>
        <v>7600</v>
      </c>
      <c r="Q22" s="15">
        <f>Q71*$C$7</f>
        <v>5700</v>
      </c>
      <c r="R22" s="12">
        <f>Q22-P22</f>
        <v>-1900</v>
      </c>
      <c r="S22" s="12">
        <f>(G22*K22-D22)*$C$6</f>
        <v>475</v>
      </c>
      <c r="T22" s="15">
        <f>S18</f>
        <v>1425</v>
      </c>
      <c r="U22" s="15">
        <f>R22+S22+T22</f>
        <v>0</v>
      </c>
      <c r="V22" s="16" t="s">
        <v>26</v>
      </c>
      <c r="Y22" s="141"/>
      <c r="Z22" s="141"/>
    </row>
    <row r="23" spans="2:31" s="1" customFormat="1" x14ac:dyDescent="0.3">
      <c r="B23" s="1" t="s">
        <v>20</v>
      </c>
      <c r="C23" s="23" t="s">
        <v>26</v>
      </c>
      <c r="D23" s="23" t="s">
        <v>26</v>
      </c>
      <c r="E23" s="23" t="s">
        <v>26</v>
      </c>
      <c r="F23" s="24" t="s">
        <v>26</v>
      </c>
      <c r="G23" s="23" t="s">
        <v>26</v>
      </c>
      <c r="H23" s="23" t="s">
        <v>26</v>
      </c>
      <c r="I23" s="23" t="s">
        <v>26</v>
      </c>
      <c r="J23" s="23" t="s">
        <v>26</v>
      </c>
      <c r="K23" s="25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  <c r="R23" s="23" t="s">
        <v>26</v>
      </c>
      <c r="S23" s="23" t="s">
        <v>26</v>
      </c>
      <c r="T23" s="23" t="s">
        <v>26</v>
      </c>
      <c r="U23" s="23">
        <f>U22+S21</f>
        <v>0</v>
      </c>
      <c r="V23" s="23">
        <f>P22+U23</f>
        <v>7600</v>
      </c>
      <c r="X23" s="145"/>
      <c r="Y23" s="141"/>
    </row>
    <row r="24" spans="2:31" s="2" customFormat="1" x14ac:dyDescent="0.3">
      <c r="B24" s="18" t="s">
        <v>51</v>
      </c>
      <c r="C24" s="19">
        <v>13000</v>
      </c>
      <c r="D24" s="19">
        <f>D$14-E24*F24*K24</f>
        <v>4750</v>
      </c>
      <c r="E24" s="19">
        <v>0</v>
      </c>
      <c r="F24" s="20">
        <f>$C$3</f>
        <v>0.5</v>
      </c>
      <c r="G24" s="19">
        <f>C24*F24</f>
        <v>6500</v>
      </c>
      <c r="H24" s="19">
        <f>G24*-$C$4</f>
        <v>-325</v>
      </c>
      <c r="I24" s="19">
        <f>G24*-$C$5</f>
        <v>0</v>
      </c>
      <c r="J24" s="19">
        <f>SUM(G24:I24)</f>
        <v>6175</v>
      </c>
      <c r="K24" s="21">
        <f>K14</f>
        <v>0.95</v>
      </c>
      <c r="L24" s="19">
        <v>0</v>
      </c>
      <c r="M24" s="19">
        <v>0</v>
      </c>
      <c r="N24" s="19">
        <f>SUM(J24,L24:M24)</f>
        <v>6175</v>
      </c>
      <c r="O24" s="19">
        <v>0</v>
      </c>
      <c r="P24" s="19">
        <f>SUM(N24:O24)*$C$6</f>
        <v>6175</v>
      </c>
      <c r="Q24" s="22" t="s">
        <v>26</v>
      </c>
      <c r="R24" s="22" t="s">
        <v>26</v>
      </c>
      <c r="S24" s="19">
        <f>(G24*K24-D24)*$C$6-S18</f>
        <v>0</v>
      </c>
      <c r="T24" s="22" t="s">
        <v>26</v>
      </c>
      <c r="U24" s="22" t="s">
        <v>26</v>
      </c>
      <c r="V24" s="15" t="s">
        <v>26</v>
      </c>
      <c r="Y24" s="141"/>
    </row>
    <row r="25" spans="2:31" s="2" customFormat="1" x14ac:dyDescent="0.3">
      <c r="B25" s="11" t="s">
        <v>18</v>
      </c>
      <c r="C25" s="12">
        <v>17000</v>
      </c>
      <c r="D25" s="12">
        <f>D$20-E25*F25*K25</f>
        <v>7125</v>
      </c>
      <c r="E25" s="12">
        <v>0</v>
      </c>
      <c r="F25" s="13">
        <f t="shared" si="3"/>
        <v>0.5</v>
      </c>
      <c r="G25" s="12">
        <f>C25*F25</f>
        <v>8500</v>
      </c>
      <c r="H25" s="12">
        <f t="shared" ref="H25" si="5">G25*-$C$4</f>
        <v>-425</v>
      </c>
      <c r="I25" s="12">
        <f t="shared" si="4"/>
        <v>0</v>
      </c>
      <c r="J25" s="12">
        <f t="shared" si="0"/>
        <v>8075</v>
      </c>
      <c r="K25" s="14">
        <f>K20</f>
        <v>0.95</v>
      </c>
      <c r="L25" s="12">
        <v>0</v>
      </c>
      <c r="M25" s="12">
        <v>0</v>
      </c>
      <c r="N25" s="12">
        <f t="shared" si="1"/>
        <v>8075</v>
      </c>
      <c r="O25" s="12">
        <v>0</v>
      </c>
      <c r="P25" s="12">
        <f>SUM(N25:O25)*$C$6</f>
        <v>8075</v>
      </c>
      <c r="Q25" s="15">
        <f>Q74*$C$7</f>
        <v>5700</v>
      </c>
      <c r="R25" s="15">
        <f>Q25-P25</f>
        <v>-2375</v>
      </c>
      <c r="S25" s="12">
        <f>(G25*K25-D25)*$C$6</f>
        <v>950</v>
      </c>
      <c r="T25" s="15">
        <f>T22</f>
        <v>1425</v>
      </c>
      <c r="U25" s="15">
        <f t="shared" ref="U25" si="6">R25+S25+T25</f>
        <v>0</v>
      </c>
      <c r="V25" s="15" t="s">
        <v>26</v>
      </c>
      <c r="Y25" s="141"/>
      <c r="Z25" s="141"/>
    </row>
    <row r="26" spans="2:31" s="1" customFormat="1" x14ac:dyDescent="0.3">
      <c r="B26" s="1" t="s">
        <v>21</v>
      </c>
      <c r="C26" s="23" t="s">
        <v>26</v>
      </c>
      <c r="D26" s="23" t="s">
        <v>26</v>
      </c>
      <c r="E26" s="23" t="s">
        <v>26</v>
      </c>
      <c r="F26" s="24" t="s">
        <v>26</v>
      </c>
      <c r="G26" s="23" t="s">
        <v>26</v>
      </c>
      <c r="H26" s="23" t="s">
        <v>26</v>
      </c>
      <c r="I26" s="23" t="s">
        <v>26</v>
      </c>
      <c r="J26" s="23" t="s">
        <v>26</v>
      </c>
      <c r="K26" s="25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  <c r="R26" s="23" t="s">
        <v>26</v>
      </c>
      <c r="S26" s="23" t="s">
        <v>26</v>
      </c>
      <c r="T26" s="23" t="s">
        <v>26</v>
      </c>
      <c r="U26" s="23">
        <f>U25+S24</f>
        <v>0</v>
      </c>
      <c r="V26" s="23">
        <f>P25+U26</f>
        <v>8075</v>
      </c>
      <c r="Y26" s="141"/>
    </row>
    <row r="27" spans="2:31" s="2" customFormat="1" x14ac:dyDescent="0.3">
      <c r="B27" s="18" t="s">
        <v>52</v>
      </c>
      <c r="C27" s="19">
        <v>16000</v>
      </c>
      <c r="D27" s="19">
        <f>D$20-E27*F27*K27</f>
        <v>7125</v>
      </c>
      <c r="E27" s="19">
        <v>0</v>
      </c>
      <c r="F27" s="20">
        <f>$C$3</f>
        <v>0.5</v>
      </c>
      <c r="G27" s="19">
        <f>C27*F27</f>
        <v>8000</v>
      </c>
      <c r="H27" s="19">
        <f>G27*-$C$4</f>
        <v>-400</v>
      </c>
      <c r="I27" s="19">
        <f>G27*-$C$5</f>
        <v>0</v>
      </c>
      <c r="J27" s="19">
        <f>SUM(G27:I27)</f>
        <v>7600</v>
      </c>
      <c r="K27" s="21">
        <f>K18</f>
        <v>0.95</v>
      </c>
      <c r="L27" s="19">
        <v>0</v>
      </c>
      <c r="M27" s="19">
        <v>0</v>
      </c>
      <c r="N27" s="19">
        <f>SUM(J27,L27:M27)</f>
        <v>7600</v>
      </c>
      <c r="O27" s="19">
        <v>0</v>
      </c>
      <c r="P27" s="19">
        <f>SUM(N27:O27)*$C$6</f>
        <v>7600</v>
      </c>
      <c r="Q27" s="22" t="s">
        <v>26</v>
      </c>
      <c r="R27" s="22" t="s">
        <v>26</v>
      </c>
      <c r="S27" s="19">
        <f>(G27*K27-D27)*$C$6-S22</f>
        <v>0</v>
      </c>
      <c r="T27" s="22" t="s">
        <v>26</v>
      </c>
      <c r="U27" s="22" t="s">
        <v>26</v>
      </c>
      <c r="V27" s="15" t="s">
        <v>26</v>
      </c>
      <c r="Y27" s="141"/>
    </row>
    <row r="28" spans="2:31" s="2" customFormat="1" x14ac:dyDescent="0.3">
      <c r="B28" s="11" t="s">
        <v>40</v>
      </c>
      <c r="C28" s="12">
        <v>18000</v>
      </c>
      <c r="D28" s="12">
        <f>D$20-E28*F28*K28</f>
        <v>7125</v>
      </c>
      <c r="E28" s="12">
        <v>0</v>
      </c>
      <c r="F28" s="13">
        <f t="shared" ref="F28:F32" si="7">$C$3</f>
        <v>0.5</v>
      </c>
      <c r="G28" s="12">
        <f>C28*F28</f>
        <v>9000</v>
      </c>
      <c r="H28" s="12">
        <f t="shared" ref="H28" si="8">G28*-$C$4</f>
        <v>-450</v>
      </c>
      <c r="I28" s="12">
        <f t="shared" ref="I28" si="9">G28*-$C$5</f>
        <v>0</v>
      </c>
      <c r="J28" s="12">
        <f t="shared" ref="J28" si="10">SUM(G28:I28)</f>
        <v>8550</v>
      </c>
      <c r="K28" s="14">
        <f>K20</f>
        <v>0.95</v>
      </c>
      <c r="L28" s="12">
        <v>0</v>
      </c>
      <c r="M28" s="12">
        <v>0</v>
      </c>
      <c r="N28" s="12">
        <f t="shared" ref="N28" si="11">SUM(J28,L28:M28)</f>
        <v>8550</v>
      </c>
      <c r="O28" s="12">
        <v>0</v>
      </c>
      <c r="P28" s="12">
        <f>SUM(N28:O28)*$C$6</f>
        <v>8550</v>
      </c>
      <c r="Q28" s="15">
        <f>Q77*$C$7</f>
        <v>6270</v>
      </c>
      <c r="R28" s="15">
        <f>Q28-P28</f>
        <v>-2280</v>
      </c>
      <c r="S28" s="12">
        <f>(G28*K28-D28)*$C$6</f>
        <v>1425</v>
      </c>
      <c r="T28" s="15">
        <f>T25-S15</f>
        <v>950</v>
      </c>
      <c r="U28" s="15">
        <f>R28+S28+T28</f>
        <v>95</v>
      </c>
      <c r="V28" s="15" t="s">
        <v>26</v>
      </c>
      <c r="Y28" s="141"/>
      <c r="Z28" s="141"/>
      <c r="AC28" s="141"/>
      <c r="AD28" s="141"/>
      <c r="AE28" s="141"/>
    </row>
    <row r="29" spans="2:31" s="1" customFormat="1" ht="15" thickBot="1" x14ac:dyDescent="0.35">
      <c r="B29" s="1" t="s">
        <v>41</v>
      </c>
      <c r="C29" s="23" t="s">
        <v>26</v>
      </c>
      <c r="D29" s="23" t="s">
        <v>26</v>
      </c>
      <c r="E29" s="23" t="s">
        <v>26</v>
      </c>
      <c r="F29" s="24" t="s">
        <v>26</v>
      </c>
      <c r="G29" s="23" t="s">
        <v>26</v>
      </c>
      <c r="H29" s="23" t="s">
        <v>26</v>
      </c>
      <c r="I29" s="23" t="s">
        <v>26</v>
      </c>
      <c r="J29" s="23" t="s">
        <v>26</v>
      </c>
      <c r="K29" s="25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  <c r="R29" s="23" t="s">
        <v>26</v>
      </c>
      <c r="S29" s="23" t="s">
        <v>26</v>
      </c>
      <c r="T29" s="23" t="s">
        <v>26</v>
      </c>
      <c r="U29" s="23">
        <f>U28+S27</f>
        <v>95</v>
      </c>
      <c r="V29" s="23">
        <f>P28+U29</f>
        <v>8645</v>
      </c>
      <c r="Y29" s="141"/>
    </row>
    <row r="30" spans="2:31" s="2" customFormat="1" x14ac:dyDescent="0.3">
      <c r="B30" s="26" t="s">
        <v>50</v>
      </c>
      <c r="C30" s="27">
        <f>C28+$C$9</f>
        <v>20000</v>
      </c>
      <c r="D30" s="28">
        <f>C30*K30*F30</f>
        <v>9500</v>
      </c>
      <c r="E30" s="27">
        <v>0</v>
      </c>
      <c r="F30" s="29">
        <f>$C$3</f>
        <v>0.5</v>
      </c>
      <c r="G30" s="27">
        <f>C30*F30</f>
        <v>10000</v>
      </c>
      <c r="H30" s="27">
        <f>G30*-$C$4</f>
        <v>-500</v>
      </c>
      <c r="I30" s="27">
        <f>G30*-$C$5</f>
        <v>0</v>
      </c>
      <c r="J30" s="27">
        <f>SUM(G30:I30)</f>
        <v>9500</v>
      </c>
      <c r="K30" s="30">
        <f>K79</f>
        <v>0.95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8" t="s">
        <v>26</v>
      </c>
      <c r="R30" s="28" t="s">
        <v>26</v>
      </c>
      <c r="S30" s="28" t="s">
        <v>26</v>
      </c>
      <c r="T30" s="28" t="s">
        <v>26</v>
      </c>
      <c r="U30" s="28" t="s">
        <v>26</v>
      </c>
      <c r="V30" s="28" t="s">
        <v>26</v>
      </c>
      <c r="Y30" s="141"/>
    </row>
    <row r="31" spans="2:31" s="2" customFormat="1" x14ac:dyDescent="0.3">
      <c r="B31" s="18" t="s">
        <v>53</v>
      </c>
      <c r="C31" s="19">
        <v>17000</v>
      </c>
      <c r="D31" s="19">
        <f>D$20-E31*F31*K31</f>
        <v>7125</v>
      </c>
      <c r="E31" s="19">
        <v>0</v>
      </c>
      <c r="F31" s="20">
        <f>$C$3</f>
        <v>0.5</v>
      </c>
      <c r="G31" s="19">
        <f>C31*F31</f>
        <v>8500</v>
      </c>
      <c r="H31" s="19">
        <f>G31*-$C$4</f>
        <v>-425</v>
      </c>
      <c r="I31" s="19">
        <f>G31*-$C$5</f>
        <v>0</v>
      </c>
      <c r="J31" s="19">
        <f t="shared" ref="J31" si="12">SUM(G31:I31)</f>
        <v>8075</v>
      </c>
      <c r="K31" s="21">
        <f>K20</f>
        <v>0.95</v>
      </c>
      <c r="L31" s="19">
        <v>0</v>
      </c>
      <c r="M31" s="19">
        <v>0</v>
      </c>
      <c r="N31" s="19">
        <f>SUM(J31,L31:M31)</f>
        <v>8075</v>
      </c>
      <c r="O31" s="19">
        <v>0</v>
      </c>
      <c r="P31" s="19">
        <f>SUM(N31:O31)*$C$6</f>
        <v>8075</v>
      </c>
      <c r="Q31" s="22" t="s">
        <v>26</v>
      </c>
      <c r="R31" s="22" t="s">
        <v>26</v>
      </c>
      <c r="S31" s="19">
        <f>(G31*K31-D31)*$C$6-S25</f>
        <v>0</v>
      </c>
      <c r="T31" s="22" t="s">
        <v>26</v>
      </c>
      <c r="U31" s="22" t="s">
        <v>26</v>
      </c>
      <c r="V31" s="15" t="s">
        <v>26</v>
      </c>
      <c r="Y31" s="141"/>
    </row>
    <row r="32" spans="2:31" s="2" customFormat="1" x14ac:dyDescent="0.3">
      <c r="B32" s="11" t="s">
        <v>42</v>
      </c>
      <c r="C32" s="12">
        <v>21000</v>
      </c>
      <c r="D32" s="12">
        <f>D$30-E32*F32*K32</f>
        <v>9500</v>
      </c>
      <c r="E32" s="12">
        <v>0</v>
      </c>
      <c r="F32" s="13">
        <f t="shared" si="7"/>
        <v>0.5</v>
      </c>
      <c r="G32" s="12">
        <f>C32*F32</f>
        <v>10500</v>
      </c>
      <c r="H32" s="12">
        <f t="shared" ref="H32" si="13">G32*-$C$4</f>
        <v>-525</v>
      </c>
      <c r="I32" s="12">
        <f t="shared" ref="I32" si="14">G32*-$C$5</f>
        <v>0</v>
      </c>
      <c r="J32" s="12">
        <f>SUM(G32:I32)</f>
        <v>9975</v>
      </c>
      <c r="K32" s="14">
        <f>K20</f>
        <v>0.95</v>
      </c>
      <c r="L32" s="12">
        <v>0</v>
      </c>
      <c r="M32" s="12">
        <v>0</v>
      </c>
      <c r="N32" s="12">
        <f t="shared" ref="N32" si="15">SUM(J32,L32:M32)</f>
        <v>9975</v>
      </c>
      <c r="O32" s="12">
        <v>0</v>
      </c>
      <c r="P32" s="12">
        <f>SUM(N32:O32)*$C$6</f>
        <v>9975</v>
      </c>
      <c r="Q32" s="15">
        <f>Q81*$C$7</f>
        <v>6840</v>
      </c>
      <c r="R32" s="15">
        <f>Q32-P32</f>
        <v>-3135</v>
      </c>
      <c r="S32" s="12">
        <f>(G32*K32-D32)*$C$6</f>
        <v>475</v>
      </c>
      <c r="T32" s="15">
        <f>S28+S18-S16</f>
        <v>1900</v>
      </c>
      <c r="U32" s="15">
        <f>R32+S32+T32</f>
        <v>-760</v>
      </c>
      <c r="V32" s="15" t="s">
        <v>26</v>
      </c>
      <c r="Y32" s="141"/>
      <c r="Z32" s="141"/>
    </row>
    <row r="33" spans="2:25" s="1" customFormat="1" x14ac:dyDescent="0.3">
      <c r="B33" s="1" t="s">
        <v>43</v>
      </c>
      <c r="C33" s="23" t="s">
        <v>26</v>
      </c>
      <c r="D33" s="23" t="s">
        <v>26</v>
      </c>
      <c r="E33" s="23" t="s">
        <v>26</v>
      </c>
      <c r="F33" s="24" t="s">
        <v>26</v>
      </c>
      <c r="G33" s="23" t="s">
        <v>26</v>
      </c>
      <c r="H33" s="23" t="s">
        <v>26</v>
      </c>
      <c r="I33" s="23" t="s">
        <v>26</v>
      </c>
      <c r="J33" s="23" t="s">
        <v>26</v>
      </c>
      <c r="K33" s="25" t="s">
        <v>26</v>
      </c>
      <c r="L33" s="23" t="s">
        <v>26</v>
      </c>
      <c r="M33" s="23" t="s">
        <v>26</v>
      </c>
      <c r="N33" s="23" t="s">
        <v>26</v>
      </c>
      <c r="O33" s="23" t="s">
        <v>26</v>
      </c>
      <c r="P33" s="23" t="s">
        <v>26</v>
      </c>
      <c r="Q33" s="23" t="s">
        <v>26</v>
      </c>
      <c r="R33" s="23" t="s">
        <v>26</v>
      </c>
      <c r="S33" s="23" t="s">
        <v>26</v>
      </c>
      <c r="T33" s="23" t="s">
        <v>26</v>
      </c>
      <c r="U33" s="23">
        <f>U32+S31</f>
        <v>-760</v>
      </c>
      <c r="V33" s="23">
        <f>P32+U33</f>
        <v>9215</v>
      </c>
      <c r="Y33" s="141"/>
    </row>
    <row r="34" spans="2:25" s="1" customFormat="1" x14ac:dyDescent="0.3">
      <c r="C34" s="23"/>
      <c r="D34" s="23"/>
      <c r="E34" s="23"/>
      <c r="F34" s="24"/>
      <c r="G34" s="23"/>
      <c r="H34" s="23"/>
      <c r="I34" s="23"/>
      <c r="J34" s="23"/>
      <c r="K34" s="2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5" s="2" customFormat="1" x14ac:dyDescent="0.3">
      <c r="Q35" s="3"/>
      <c r="T35" s="3"/>
      <c r="U35" s="3"/>
      <c r="V35" s="3"/>
    </row>
    <row r="36" spans="2:25" s="33" customFormat="1" x14ac:dyDescent="0.3">
      <c r="Q36" s="34"/>
      <c r="T36" s="34"/>
      <c r="U36" s="34"/>
      <c r="V36" s="34"/>
    </row>
    <row r="37" spans="2:25" s="33" customFormat="1" x14ac:dyDescent="0.3">
      <c r="B37" s="32" t="s">
        <v>32</v>
      </c>
      <c r="Q37" s="34"/>
      <c r="T37" s="34"/>
      <c r="U37" s="34"/>
      <c r="V37" s="34"/>
    </row>
    <row r="38" spans="2:25" s="33" customFormat="1" ht="57.6" x14ac:dyDescent="0.3">
      <c r="B38" s="35"/>
      <c r="C38" s="36" t="s">
        <v>0</v>
      </c>
      <c r="D38" s="36" t="s">
        <v>39</v>
      </c>
      <c r="E38" s="36" t="s">
        <v>27</v>
      </c>
      <c r="F38" s="36" t="s">
        <v>3</v>
      </c>
      <c r="G38" s="36" t="s">
        <v>7</v>
      </c>
      <c r="H38" s="36" t="s">
        <v>4</v>
      </c>
      <c r="I38" s="36" t="s">
        <v>5</v>
      </c>
      <c r="J38" s="36" t="s">
        <v>6</v>
      </c>
      <c r="K38" s="36" t="s">
        <v>15</v>
      </c>
      <c r="L38" s="36" t="s">
        <v>1</v>
      </c>
      <c r="M38" s="36" t="s">
        <v>8</v>
      </c>
      <c r="N38" s="36" t="s">
        <v>13</v>
      </c>
      <c r="O38" s="36" t="s">
        <v>25</v>
      </c>
      <c r="P38" s="36" t="s">
        <v>9</v>
      </c>
      <c r="Q38" s="36" t="s">
        <v>2</v>
      </c>
      <c r="R38" s="36" t="s">
        <v>37</v>
      </c>
      <c r="S38" s="36" t="s">
        <v>28</v>
      </c>
      <c r="T38" s="36" t="s">
        <v>29</v>
      </c>
      <c r="U38" s="36" t="s">
        <v>38</v>
      </c>
      <c r="V38" s="36" t="s">
        <v>24</v>
      </c>
    </row>
    <row r="39" spans="2:25" s="33" customFormat="1" x14ac:dyDescent="0.3">
      <c r="B39" s="37" t="s">
        <v>46</v>
      </c>
      <c r="C39" s="38">
        <f>C14</f>
        <v>10000</v>
      </c>
      <c r="D39" s="39">
        <f>G39*K39</f>
        <v>4750</v>
      </c>
      <c r="E39" s="39" t="s">
        <v>26</v>
      </c>
      <c r="F39" s="40">
        <f>$C$3</f>
        <v>0.5</v>
      </c>
      <c r="G39" s="38">
        <f>C39*F39</f>
        <v>5000</v>
      </c>
      <c r="H39" s="39">
        <f>G39*-$D$4</f>
        <v>-250</v>
      </c>
      <c r="I39" s="39">
        <v>0</v>
      </c>
      <c r="J39" s="38">
        <f>SUM(G39:I39)</f>
        <v>4750</v>
      </c>
      <c r="K39" s="41">
        <f>K63</f>
        <v>0.95</v>
      </c>
      <c r="L39" s="39" t="s">
        <v>26</v>
      </c>
      <c r="M39" s="39" t="s">
        <v>26</v>
      </c>
      <c r="N39" s="39" t="s">
        <v>26</v>
      </c>
      <c r="O39" s="39" t="s">
        <v>26</v>
      </c>
      <c r="P39" s="39" t="s">
        <v>26</v>
      </c>
      <c r="Q39" s="39" t="s">
        <v>26</v>
      </c>
      <c r="R39" s="42" t="s">
        <v>26</v>
      </c>
      <c r="S39" s="42" t="s">
        <v>26</v>
      </c>
      <c r="T39" s="42" t="s">
        <v>26</v>
      </c>
      <c r="U39" s="42" t="s">
        <v>26</v>
      </c>
      <c r="V39" s="42" t="s">
        <v>26</v>
      </c>
    </row>
    <row r="40" spans="2:25" s="33" customFormat="1" x14ac:dyDescent="0.3">
      <c r="B40" s="43" t="s">
        <v>22</v>
      </c>
      <c r="C40" s="44">
        <v>11000</v>
      </c>
      <c r="D40" s="44">
        <f>D$39-E40*K40*F40</f>
        <v>4750</v>
      </c>
      <c r="E40" s="44">
        <v>0</v>
      </c>
      <c r="F40" s="45">
        <f>$C$3</f>
        <v>0.5</v>
      </c>
      <c r="G40" s="44">
        <f>C40*F40</f>
        <v>5500</v>
      </c>
      <c r="H40" s="44">
        <f>G40*-$D$4</f>
        <v>-275</v>
      </c>
      <c r="I40" s="44">
        <f>G40*-$C$5</f>
        <v>0</v>
      </c>
      <c r="J40" s="44">
        <f t="shared" ref="J40:J43" si="16">SUM(G40:I40)</f>
        <v>5225</v>
      </c>
      <c r="K40" s="46">
        <f>$K$14</f>
        <v>0.95</v>
      </c>
      <c r="L40" s="44">
        <v>0</v>
      </c>
      <c r="M40" s="44">
        <v>0</v>
      </c>
      <c r="N40" s="44">
        <f t="shared" ref="N40:N43" si="17">SUM(J40,L40:M40)</f>
        <v>5225</v>
      </c>
      <c r="O40" s="44">
        <v>0</v>
      </c>
      <c r="P40" s="44">
        <f>SUM(N40:O40)*$C$6</f>
        <v>5225</v>
      </c>
      <c r="Q40" s="108">
        <f>Q64*D7</f>
        <v>3800</v>
      </c>
      <c r="R40" s="47">
        <f>Q40-P40</f>
        <v>-1425</v>
      </c>
      <c r="S40" s="47">
        <f>(G40*K40-D40)*$C$6</f>
        <v>475</v>
      </c>
      <c r="T40" s="48">
        <v>0</v>
      </c>
      <c r="U40" s="48">
        <f>R40+S40+T40</f>
        <v>-950</v>
      </c>
      <c r="V40" s="49">
        <f>P40+U40</f>
        <v>4275</v>
      </c>
    </row>
    <row r="41" spans="2:25" s="33" customFormat="1" x14ac:dyDescent="0.3">
      <c r="B41" s="43" t="s">
        <v>23</v>
      </c>
      <c r="C41" s="44">
        <v>12000</v>
      </c>
      <c r="D41" s="44">
        <f>D$39-E41*F41*K41</f>
        <v>4750</v>
      </c>
      <c r="E41" s="44">
        <v>0</v>
      </c>
      <c r="F41" s="45">
        <f>$C$3</f>
        <v>0.5</v>
      </c>
      <c r="G41" s="44">
        <f>C41*F41</f>
        <v>6000</v>
      </c>
      <c r="H41" s="44">
        <f t="shared" ref="H41:H43" si="18">G41*-$D$4</f>
        <v>-300</v>
      </c>
      <c r="I41" s="44">
        <f>G41*-$C$5</f>
        <v>0</v>
      </c>
      <c r="J41" s="44">
        <f t="shared" si="16"/>
        <v>5700</v>
      </c>
      <c r="K41" s="46">
        <f>$K$14</f>
        <v>0.95</v>
      </c>
      <c r="L41" s="44">
        <v>0</v>
      </c>
      <c r="M41" s="44">
        <v>0</v>
      </c>
      <c r="N41" s="44">
        <f t="shared" si="17"/>
        <v>5700</v>
      </c>
      <c r="O41" s="44">
        <v>0</v>
      </c>
      <c r="P41" s="44">
        <f>SUM(N41:O41)*$C$6</f>
        <v>5700</v>
      </c>
      <c r="Q41" s="108">
        <f>Q65*D7</f>
        <v>3800</v>
      </c>
      <c r="R41" s="47">
        <f>Q41-P41</f>
        <v>-1900</v>
      </c>
      <c r="S41" s="47">
        <f>(G41*K41-D41)*$C$6</f>
        <v>950</v>
      </c>
      <c r="T41" s="48">
        <v>0</v>
      </c>
      <c r="U41" s="48">
        <f t="shared" ref="U41" si="19">R41+S41+T41</f>
        <v>-950</v>
      </c>
      <c r="V41" s="49">
        <f t="shared" ref="V41" si="20">P41+U41</f>
        <v>4750</v>
      </c>
    </row>
    <row r="42" spans="2:25" s="33" customFormat="1" x14ac:dyDescent="0.3">
      <c r="B42" s="50" t="s">
        <v>47</v>
      </c>
      <c r="C42" s="51">
        <v>11000</v>
      </c>
      <c r="D42" s="51">
        <f>D$39-E42*F42*K42</f>
        <v>4750</v>
      </c>
      <c r="E42" s="51">
        <v>0</v>
      </c>
      <c r="F42" s="52">
        <f t="shared" ref="F42:F50" si="21">$C$3</f>
        <v>0.5</v>
      </c>
      <c r="G42" s="51">
        <f>C42*F42</f>
        <v>5500</v>
      </c>
      <c r="H42" s="51">
        <f>G42*-$D$4</f>
        <v>-275</v>
      </c>
      <c r="I42" s="51">
        <f t="shared" ref="I42" si="22">G42*-$C$5</f>
        <v>0</v>
      </c>
      <c r="J42" s="51">
        <f>SUM(G42:I42)</f>
        <v>5225</v>
      </c>
      <c r="K42" s="53">
        <f>$K$14</f>
        <v>0.95</v>
      </c>
      <c r="L42" s="51">
        <v>0</v>
      </c>
      <c r="M42" s="51">
        <v>0</v>
      </c>
      <c r="N42" s="51">
        <f>SUM(J42,L42:M42)</f>
        <v>5225</v>
      </c>
      <c r="O42" s="51">
        <v>0</v>
      </c>
      <c r="P42" s="51">
        <f>SUM(N42:O42)*$C$6</f>
        <v>5225</v>
      </c>
      <c r="Q42" s="109" t="s">
        <v>26</v>
      </c>
      <c r="R42" s="54" t="s">
        <v>26</v>
      </c>
      <c r="S42" s="55">
        <f>(G42*K42-D42)*$C$6-S40</f>
        <v>0</v>
      </c>
      <c r="T42" s="54" t="s">
        <v>26</v>
      </c>
      <c r="U42" s="54" t="s">
        <v>26</v>
      </c>
      <c r="V42" s="49" t="s">
        <v>26</v>
      </c>
    </row>
    <row r="43" spans="2:25" s="33" customFormat="1" x14ac:dyDescent="0.3">
      <c r="B43" s="43" t="s">
        <v>16</v>
      </c>
      <c r="C43" s="44">
        <v>13000</v>
      </c>
      <c r="D43" s="44">
        <f>D$39-E43*F43*K43</f>
        <v>4750</v>
      </c>
      <c r="E43" s="44">
        <v>0</v>
      </c>
      <c r="F43" s="45">
        <f>$C$3</f>
        <v>0.5</v>
      </c>
      <c r="G43" s="44">
        <f>C43*F43</f>
        <v>6500</v>
      </c>
      <c r="H43" s="44">
        <f t="shared" si="18"/>
        <v>-325</v>
      </c>
      <c r="I43" s="44">
        <f>G43*-$C$5</f>
        <v>0</v>
      </c>
      <c r="J43" s="44">
        <f t="shared" si="16"/>
        <v>6175</v>
      </c>
      <c r="K43" s="46">
        <f>$K$14</f>
        <v>0.95</v>
      </c>
      <c r="L43" s="44">
        <v>0</v>
      </c>
      <c r="M43" s="44">
        <v>0</v>
      </c>
      <c r="N43" s="44">
        <f t="shared" si="17"/>
        <v>6175</v>
      </c>
      <c r="O43" s="44">
        <v>0</v>
      </c>
      <c r="P43" s="44">
        <f>SUM(N43:O43)*$C$6</f>
        <v>6175</v>
      </c>
      <c r="Q43" s="108">
        <f>Q67*D7</f>
        <v>3800</v>
      </c>
      <c r="R43" s="47">
        <f>Q43-P43</f>
        <v>-2375</v>
      </c>
      <c r="S43" s="47">
        <f>(G43*K43-D43)*$C$6</f>
        <v>1425</v>
      </c>
      <c r="T43" s="48">
        <v>0</v>
      </c>
      <c r="U43" s="48">
        <f>R43+S43+T43</f>
        <v>-950</v>
      </c>
      <c r="V43" s="49" t="s">
        <v>26</v>
      </c>
    </row>
    <row r="44" spans="2:25" s="33" customFormat="1" ht="15" thickBot="1" x14ac:dyDescent="0.35">
      <c r="B44" s="32" t="s">
        <v>19</v>
      </c>
      <c r="C44" s="56" t="s">
        <v>26</v>
      </c>
      <c r="D44" s="56" t="s">
        <v>26</v>
      </c>
      <c r="E44" s="56" t="s">
        <v>26</v>
      </c>
      <c r="F44" s="57" t="s">
        <v>26</v>
      </c>
      <c r="G44" s="56" t="s">
        <v>26</v>
      </c>
      <c r="H44" s="56" t="s">
        <v>26</v>
      </c>
      <c r="I44" s="56" t="s">
        <v>26</v>
      </c>
      <c r="J44" s="56" t="s">
        <v>26</v>
      </c>
      <c r="K44" s="58" t="s">
        <v>26</v>
      </c>
      <c r="L44" s="56" t="s">
        <v>26</v>
      </c>
      <c r="M44" s="56" t="s">
        <v>26</v>
      </c>
      <c r="N44" s="56" t="s">
        <v>26</v>
      </c>
      <c r="O44" s="56" t="s">
        <v>26</v>
      </c>
      <c r="P44" s="56" t="s">
        <v>26</v>
      </c>
      <c r="Q44" s="56" t="s">
        <v>26</v>
      </c>
      <c r="R44" s="59" t="s">
        <v>26</v>
      </c>
      <c r="S44" s="59" t="s">
        <v>26</v>
      </c>
      <c r="T44" s="59" t="s">
        <v>26</v>
      </c>
      <c r="U44" s="59">
        <f>U43+S42</f>
        <v>-950</v>
      </c>
      <c r="V44" s="59">
        <f>P43+U44</f>
        <v>5225</v>
      </c>
    </row>
    <row r="45" spans="2:25" s="33" customFormat="1" x14ac:dyDescent="0.3">
      <c r="B45" s="60" t="s">
        <v>48</v>
      </c>
      <c r="C45" s="61">
        <f>C43+$D$9</f>
        <v>11000</v>
      </c>
      <c r="D45" s="62">
        <f>C45*K45*F45</f>
        <v>5225</v>
      </c>
      <c r="E45" s="61">
        <v>0</v>
      </c>
      <c r="F45" s="63">
        <f>$C$3</f>
        <v>0.5</v>
      </c>
      <c r="G45" s="61">
        <f>C45*F45</f>
        <v>5500</v>
      </c>
      <c r="H45" s="61">
        <f t="shared" ref="H45:H47" si="23">G45*-$D$4</f>
        <v>-275</v>
      </c>
      <c r="I45" s="61">
        <f>G45*-$C$5</f>
        <v>0</v>
      </c>
      <c r="J45" s="61">
        <f>SUM(G45:I45)</f>
        <v>5225</v>
      </c>
      <c r="K45" s="64">
        <f>K69</f>
        <v>0.95</v>
      </c>
      <c r="L45" s="62" t="s">
        <v>26</v>
      </c>
      <c r="M45" s="62" t="s">
        <v>26</v>
      </c>
      <c r="N45" s="62" t="s">
        <v>26</v>
      </c>
      <c r="O45" s="62" t="s">
        <v>26</v>
      </c>
      <c r="P45" s="62" t="s">
        <v>26</v>
      </c>
      <c r="Q45" s="62" t="s">
        <v>26</v>
      </c>
      <c r="R45" s="62" t="s">
        <v>26</v>
      </c>
      <c r="S45" s="62" t="s">
        <v>26</v>
      </c>
      <c r="T45" s="62" t="s">
        <v>26</v>
      </c>
      <c r="U45" s="62" t="s">
        <v>26</v>
      </c>
      <c r="V45" s="62" t="s">
        <v>26</v>
      </c>
    </row>
    <row r="46" spans="2:25" s="33" customFormat="1" x14ac:dyDescent="0.3">
      <c r="B46" s="50" t="s">
        <v>49</v>
      </c>
      <c r="C46" s="51">
        <v>12000</v>
      </c>
      <c r="D46" s="51">
        <f>D$39-E46*K46*F46</f>
        <v>4750</v>
      </c>
      <c r="E46" s="51">
        <v>0</v>
      </c>
      <c r="F46" s="52">
        <f t="shared" si="21"/>
        <v>0.5</v>
      </c>
      <c r="G46" s="51">
        <f>C46*F46</f>
        <v>6000</v>
      </c>
      <c r="H46" s="51">
        <f>G46*-$D$4</f>
        <v>-300</v>
      </c>
      <c r="I46" s="51">
        <f>G46*-$C$5</f>
        <v>0</v>
      </c>
      <c r="J46" s="51">
        <f>SUM(G46:I46)</f>
        <v>5700</v>
      </c>
      <c r="K46" s="53">
        <f>K39</f>
        <v>0.95</v>
      </c>
      <c r="L46" s="51">
        <v>0</v>
      </c>
      <c r="M46" s="51">
        <v>0</v>
      </c>
      <c r="N46" s="51">
        <f>SUM(J46,L46:M46)</f>
        <v>5700</v>
      </c>
      <c r="O46" s="51">
        <v>0</v>
      </c>
      <c r="P46" s="51">
        <f>SUM(N46:O46)*$C$6</f>
        <v>5700</v>
      </c>
      <c r="Q46" s="109" t="s">
        <v>26</v>
      </c>
      <c r="R46" s="54" t="s">
        <v>26</v>
      </c>
      <c r="S46" s="55">
        <f>(G46*K46-D46)*$C$6-S41</f>
        <v>0</v>
      </c>
      <c r="T46" s="54" t="s">
        <v>26</v>
      </c>
      <c r="U46" s="54" t="s">
        <v>26</v>
      </c>
      <c r="V46" s="48" t="s">
        <v>26</v>
      </c>
    </row>
    <row r="47" spans="2:25" s="33" customFormat="1" x14ac:dyDescent="0.3">
      <c r="B47" s="65" t="s">
        <v>17</v>
      </c>
      <c r="C47" s="47">
        <v>12000</v>
      </c>
      <c r="D47" s="47">
        <f>D$45-E47*K47*F47</f>
        <v>5225</v>
      </c>
      <c r="E47" s="47">
        <v>0</v>
      </c>
      <c r="F47" s="66">
        <f t="shared" si="21"/>
        <v>0.5</v>
      </c>
      <c r="G47" s="47">
        <f>C47*F47</f>
        <v>6000</v>
      </c>
      <c r="H47" s="47">
        <f t="shared" si="23"/>
        <v>-300</v>
      </c>
      <c r="I47" s="47">
        <f t="shared" ref="I47" si="24">G47*-$C$5</f>
        <v>0</v>
      </c>
      <c r="J47" s="47">
        <f t="shared" ref="J47" si="25">SUM(G47:I47)</f>
        <v>5700</v>
      </c>
      <c r="K47" s="67">
        <f>K45</f>
        <v>0.95</v>
      </c>
      <c r="L47" s="47">
        <v>0</v>
      </c>
      <c r="M47" s="47">
        <v>0</v>
      </c>
      <c r="N47" s="47">
        <f t="shared" ref="N47" si="26">SUM(J47,L47:M47)</f>
        <v>5700</v>
      </c>
      <c r="O47" s="47">
        <v>0</v>
      </c>
      <c r="P47" s="47">
        <f>SUM(N47:O47)*$C$6</f>
        <v>5700</v>
      </c>
      <c r="Q47" s="48">
        <f>Q71*D7</f>
        <v>3800</v>
      </c>
      <c r="R47" s="47">
        <f>Q47-P47</f>
        <v>-1900</v>
      </c>
      <c r="S47" s="47">
        <f>(G47*K47-D47)*$C$6</f>
        <v>475</v>
      </c>
      <c r="T47" s="48">
        <f>S43</f>
        <v>1425</v>
      </c>
      <c r="U47" s="48">
        <f>R47+S47+T47</f>
        <v>0</v>
      </c>
      <c r="V47" s="49" t="s">
        <v>26</v>
      </c>
    </row>
    <row r="48" spans="2:25" s="33" customFormat="1" x14ac:dyDescent="0.3">
      <c r="B48" s="32" t="s">
        <v>20</v>
      </c>
      <c r="C48" s="56" t="s">
        <v>26</v>
      </c>
      <c r="D48" s="56" t="s">
        <v>26</v>
      </c>
      <c r="E48" s="56" t="s">
        <v>26</v>
      </c>
      <c r="F48" s="57" t="s">
        <v>26</v>
      </c>
      <c r="G48" s="56" t="s">
        <v>26</v>
      </c>
      <c r="H48" s="56" t="s">
        <v>26</v>
      </c>
      <c r="I48" s="56" t="s">
        <v>26</v>
      </c>
      <c r="J48" s="56" t="s">
        <v>26</v>
      </c>
      <c r="K48" s="58" t="s">
        <v>26</v>
      </c>
      <c r="L48" s="56" t="s">
        <v>26</v>
      </c>
      <c r="M48" s="56" t="s">
        <v>26</v>
      </c>
      <c r="N48" s="56" t="s">
        <v>26</v>
      </c>
      <c r="O48" s="56" t="s">
        <v>26</v>
      </c>
      <c r="P48" s="56" t="s">
        <v>26</v>
      </c>
      <c r="Q48" s="56" t="s">
        <v>26</v>
      </c>
      <c r="R48" s="59" t="s">
        <v>26</v>
      </c>
      <c r="S48" s="59" t="s">
        <v>26</v>
      </c>
      <c r="T48" s="59" t="s">
        <v>26</v>
      </c>
      <c r="U48" s="59">
        <f>U47+S46</f>
        <v>0</v>
      </c>
      <c r="V48" s="59">
        <f>P47+U48</f>
        <v>5700</v>
      </c>
    </row>
    <row r="49" spans="2:25" s="33" customFormat="1" x14ac:dyDescent="0.3">
      <c r="B49" s="50" t="s">
        <v>51</v>
      </c>
      <c r="C49" s="51">
        <v>13000</v>
      </c>
      <c r="D49" s="51">
        <f>D$39-E49*F49*K49</f>
        <v>4750</v>
      </c>
      <c r="E49" s="51">
        <v>0</v>
      </c>
      <c r="F49" s="52">
        <f>$C$3</f>
        <v>0.5</v>
      </c>
      <c r="G49" s="51">
        <f>C49*F49</f>
        <v>6500</v>
      </c>
      <c r="H49" s="51">
        <f>G49*-$D$4</f>
        <v>-325</v>
      </c>
      <c r="I49" s="51">
        <f>G49*-$C$5</f>
        <v>0</v>
      </c>
      <c r="J49" s="51">
        <f>SUM(G49:I49)</f>
        <v>6175</v>
      </c>
      <c r="K49" s="53">
        <f>K39</f>
        <v>0.95</v>
      </c>
      <c r="L49" s="51">
        <v>0</v>
      </c>
      <c r="M49" s="51">
        <v>0</v>
      </c>
      <c r="N49" s="51">
        <f>SUM(J49,L49:M49)</f>
        <v>6175</v>
      </c>
      <c r="O49" s="51">
        <v>0</v>
      </c>
      <c r="P49" s="51">
        <f>SUM(N49:O49)*$C$6</f>
        <v>6175</v>
      </c>
      <c r="Q49" s="109" t="s">
        <v>26</v>
      </c>
      <c r="R49" s="54" t="s">
        <v>26</v>
      </c>
      <c r="S49" s="55">
        <f>(G49*K49-D49)*$C$6-S43</f>
        <v>0</v>
      </c>
      <c r="T49" s="54" t="s">
        <v>26</v>
      </c>
      <c r="U49" s="54" t="s">
        <v>26</v>
      </c>
      <c r="V49" s="48" t="s">
        <v>26</v>
      </c>
    </row>
    <row r="50" spans="2:25" s="33" customFormat="1" x14ac:dyDescent="0.3">
      <c r="B50" s="43" t="s">
        <v>18</v>
      </c>
      <c r="C50" s="44">
        <v>13000</v>
      </c>
      <c r="D50" s="47">
        <f>D$45-E50*F50*K50</f>
        <v>5225</v>
      </c>
      <c r="E50" s="44">
        <v>0</v>
      </c>
      <c r="F50" s="45">
        <f t="shared" si="21"/>
        <v>0.5</v>
      </c>
      <c r="G50" s="44">
        <f>C50*F50</f>
        <v>6500</v>
      </c>
      <c r="H50" s="44">
        <f t="shared" ref="H50" si="27">G50*-$D$4</f>
        <v>-325</v>
      </c>
      <c r="I50" s="44">
        <f t="shared" ref="I50" si="28">G50*-$C$5</f>
        <v>0</v>
      </c>
      <c r="J50" s="44">
        <f t="shared" ref="J50" si="29">SUM(G50:I50)</f>
        <v>6175</v>
      </c>
      <c r="K50" s="46">
        <f>K45</f>
        <v>0.95</v>
      </c>
      <c r="L50" s="44">
        <v>0</v>
      </c>
      <c r="M50" s="44">
        <v>0</v>
      </c>
      <c r="N50" s="44">
        <f t="shared" ref="N50" si="30">SUM(J50,L50:M50)</f>
        <v>6175</v>
      </c>
      <c r="O50" s="44">
        <v>0</v>
      </c>
      <c r="P50" s="44">
        <f>SUM(N50:O50)*$C$6</f>
        <v>6175</v>
      </c>
      <c r="Q50" s="108">
        <f>Q74*D7</f>
        <v>3800</v>
      </c>
      <c r="R50" s="48">
        <f>Q50-P50</f>
        <v>-2375</v>
      </c>
      <c r="S50" s="47">
        <f>(G50*K50-D50)*$C$6</f>
        <v>950</v>
      </c>
      <c r="T50" s="48">
        <f>T47</f>
        <v>1425</v>
      </c>
      <c r="U50" s="48">
        <f>R50+S50+T50</f>
        <v>0</v>
      </c>
      <c r="V50" s="48" t="s">
        <v>26</v>
      </c>
    </row>
    <row r="51" spans="2:25" s="33" customFormat="1" x14ac:dyDescent="0.3">
      <c r="B51" s="32" t="s">
        <v>21</v>
      </c>
      <c r="C51" s="56" t="s">
        <v>26</v>
      </c>
      <c r="D51" s="56" t="s">
        <v>26</v>
      </c>
      <c r="E51" s="56" t="s">
        <v>26</v>
      </c>
      <c r="F51" s="57" t="s">
        <v>26</v>
      </c>
      <c r="G51" s="56" t="s">
        <v>26</v>
      </c>
      <c r="H51" s="56" t="s">
        <v>26</v>
      </c>
      <c r="I51" s="56" t="s">
        <v>26</v>
      </c>
      <c r="J51" s="56" t="s">
        <v>26</v>
      </c>
      <c r="K51" s="58" t="s">
        <v>26</v>
      </c>
      <c r="L51" s="56" t="s">
        <v>26</v>
      </c>
      <c r="M51" s="56" t="s">
        <v>26</v>
      </c>
      <c r="N51" s="56" t="s">
        <v>26</v>
      </c>
      <c r="O51" s="56" t="s">
        <v>26</v>
      </c>
      <c r="P51" s="56" t="s">
        <v>26</v>
      </c>
      <c r="Q51" s="56" t="s">
        <v>26</v>
      </c>
      <c r="R51" s="59" t="s">
        <v>26</v>
      </c>
      <c r="S51" s="59" t="s">
        <v>26</v>
      </c>
      <c r="T51" s="59" t="s">
        <v>26</v>
      </c>
      <c r="U51" s="59">
        <f>U50+S49</f>
        <v>0</v>
      </c>
      <c r="V51" s="59">
        <f>P50+U51</f>
        <v>6175</v>
      </c>
    </row>
    <row r="52" spans="2:25" s="33" customFormat="1" x14ac:dyDescent="0.3">
      <c r="B52" s="50" t="s">
        <v>52</v>
      </c>
      <c r="C52" s="55">
        <v>12000</v>
      </c>
      <c r="D52" s="55">
        <f>D$45-E52*F52*K52</f>
        <v>5225</v>
      </c>
      <c r="E52" s="55">
        <v>0</v>
      </c>
      <c r="F52" s="112">
        <f>$C$3</f>
        <v>0.5</v>
      </c>
      <c r="G52" s="55">
        <f>C52*F52</f>
        <v>6000</v>
      </c>
      <c r="H52" s="55">
        <f>G52*-$C$4</f>
        <v>-300</v>
      </c>
      <c r="I52" s="55">
        <f>G52*-$C$5</f>
        <v>0</v>
      </c>
      <c r="J52" s="55">
        <f>SUM(G52:I52)</f>
        <v>5700</v>
      </c>
      <c r="K52" s="113">
        <f>K43</f>
        <v>0.95</v>
      </c>
      <c r="L52" s="55">
        <v>0</v>
      </c>
      <c r="M52" s="55">
        <v>0</v>
      </c>
      <c r="N52" s="55">
        <f>SUM(J52,L52:M52)</f>
        <v>5700</v>
      </c>
      <c r="O52" s="55">
        <v>0</v>
      </c>
      <c r="P52" s="55">
        <f>SUM(N52:O52)*$C$6</f>
        <v>5700</v>
      </c>
      <c r="Q52" s="54" t="s">
        <v>26</v>
      </c>
      <c r="R52" s="54" t="s">
        <v>26</v>
      </c>
      <c r="S52" s="55">
        <f>(G52*K52-D52)*$C$6-S47</f>
        <v>0</v>
      </c>
      <c r="T52" s="54" t="s">
        <v>26</v>
      </c>
      <c r="U52" s="54" t="s">
        <v>26</v>
      </c>
      <c r="V52" s="48" t="s">
        <v>26</v>
      </c>
    </row>
    <row r="53" spans="2:25" s="33" customFormat="1" x14ac:dyDescent="0.3">
      <c r="B53" s="43" t="s">
        <v>40</v>
      </c>
      <c r="C53" s="47">
        <v>14000</v>
      </c>
      <c r="D53" s="47">
        <f>D$45-E53*F53*K53</f>
        <v>5225</v>
      </c>
      <c r="E53" s="47">
        <v>0</v>
      </c>
      <c r="F53" s="66">
        <f t="shared" ref="F53:F57" si="31">$C$3</f>
        <v>0.5</v>
      </c>
      <c r="G53" s="47">
        <f>C53*F53</f>
        <v>7000</v>
      </c>
      <c r="H53" s="47">
        <f t="shared" ref="H53" si="32">G53*-$C$4</f>
        <v>-350</v>
      </c>
      <c r="I53" s="47">
        <f t="shared" ref="I53" si="33">G53*-$C$5</f>
        <v>0</v>
      </c>
      <c r="J53" s="47">
        <f t="shared" ref="J53" si="34">SUM(G53:I53)</f>
        <v>6650</v>
      </c>
      <c r="K53" s="67">
        <f>K45</f>
        <v>0.95</v>
      </c>
      <c r="L53" s="47">
        <v>0</v>
      </c>
      <c r="M53" s="47">
        <v>0</v>
      </c>
      <c r="N53" s="47">
        <f t="shared" ref="N53" si="35">SUM(J53,L53:M53)</f>
        <v>6650</v>
      </c>
      <c r="O53" s="47">
        <v>0</v>
      </c>
      <c r="P53" s="47">
        <f>SUM(N53:O53)*$C$6</f>
        <v>6650</v>
      </c>
      <c r="Q53" s="48">
        <f>Q77*D7</f>
        <v>4180</v>
      </c>
      <c r="R53" s="48">
        <f>Q53-P53</f>
        <v>-2470</v>
      </c>
      <c r="S53" s="47">
        <f>(G53*K53-D53)*$C$6</f>
        <v>1425</v>
      </c>
      <c r="T53" s="48">
        <f>T50-S40</f>
        <v>950</v>
      </c>
      <c r="U53" s="48">
        <f>R53+S53+T53</f>
        <v>-95</v>
      </c>
      <c r="V53" s="48" t="s">
        <v>26</v>
      </c>
    </row>
    <row r="54" spans="2:25" s="32" customFormat="1" ht="15" thickBot="1" x14ac:dyDescent="0.35">
      <c r="B54" s="32" t="s">
        <v>41</v>
      </c>
      <c r="C54" s="59" t="s">
        <v>26</v>
      </c>
      <c r="D54" s="59" t="s">
        <v>26</v>
      </c>
      <c r="E54" s="59" t="s">
        <v>26</v>
      </c>
      <c r="F54" s="114" t="s">
        <v>26</v>
      </c>
      <c r="G54" s="59" t="s">
        <v>26</v>
      </c>
      <c r="H54" s="59" t="s">
        <v>26</v>
      </c>
      <c r="I54" s="59" t="s">
        <v>26</v>
      </c>
      <c r="J54" s="59" t="s">
        <v>26</v>
      </c>
      <c r="K54" s="115" t="s">
        <v>26</v>
      </c>
      <c r="L54" s="59" t="s">
        <v>26</v>
      </c>
      <c r="M54" s="59" t="s">
        <v>26</v>
      </c>
      <c r="N54" s="59" t="s">
        <v>26</v>
      </c>
      <c r="O54" s="59" t="s">
        <v>26</v>
      </c>
      <c r="P54" s="59" t="s">
        <v>26</v>
      </c>
      <c r="Q54" s="59" t="s">
        <v>26</v>
      </c>
      <c r="R54" s="59" t="s">
        <v>26</v>
      </c>
      <c r="S54" s="59" t="s">
        <v>26</v>
      </c>
      <c r="T54" s="59" t="s">
        <v>26</v>
      </c>
      <c r="U54" s="59">
        <f>U53+S52</f>
        <v>-95</v>
      </c>
      <c r="V54" s="59">
        <f>P53+U54</f>
        <v>6555</v>
      </c>
    </row>
    <row r="55" spans="2:25" s="33" customFormat="1" x14ac:dyDescent="0.3">
      <c r="B55" s="60" t="s">
        <v>50</v>
      </c>
      <c r="C55" s="61">
        <f>C53+$D$9</f>
        <v>12000</v>
      </c>
      <c r="D55" s="62">
        <f>C55*K55*F55</f>
        <v>5700</v>
      </c>
      <c r="E55" s="61">
        <v>0</v>
      </c>
      <c r="F55" s="63">
        <f>$C$3</f>
        <v>0.5</v>
      </c>
      <c r="G55" s="61">
        <f>C55*F55</f>
        <v>6000</v>
      </c>
      <c r="H55" s="61">
        <f>G55*-$C$4</f>
        <v>-300</v>
      </c>
      <c r="I55" s="61">
        <f>G55*-$C$5</f>
        <v>0</v>
      </c>
      <c r="J55" s="61">
        <f>SUM(G55:I55)</f>
        <v>5700</v>
      </c>
      <c r="K55" s="64">
        <f>K79</f>
        <v>0.95</v>
      </c>
      <c r="L55" s="62" t="s">
        <v>26</v>
      </c>
      <c r="M55" s="62" t="s">
        <v>26</v>
      </c>
      <c r="N55" s="62" t="s">
        <v>26</v>
      </c>
      <c r="O55" s="62" t="s">
        <v>26</v>
      </c>
      <c r="P55" s="62" t="s">
        <v>26</v>
      </c>
      <c r="Q55" s="62" t="s">
        <v>26</v>
      </c>
      <c r="R55" s="62" t="s">
        <v>26</v>
      </c>
      <c r="S55" s="62" t="s">
        <v>26</v>
      </c>
      <c r="T55" s="62" t="s">
        <v>26</v>
      </c>
      <c r="U55" s="62" t="s">
        <v>26</v>
      </c>
      <c r="V55" s="62" t="s">
        <v>26</v>
      </c>
    </row>
    <row r="56" spans="2:25" s="33" customFormat="1" x14ac:dyDescent="0.3">
      <c r="B56" s="50" t="s">
        <v>53</v>
      </c>
      <c r="C56" s="55">
        <v>13000</v>
      </c>
      <c r="D56" s="55">
        <f>D$45-E56*F56*K56</f>
        <v>5225</v>
      </c>
      <c r="E56" s="55">
        <v>0</v>
      </c>
      <c r="F56" s="112">
        <f>$C$3</f>
        <v>0.5</v>
      </c>
      <c r="G56" s="55">
        <f>C56*F56</f>
        <v>6500</v>
      </c>
      <c r="H56" s="55">
        <f>G56*-$C$4</f>
        <v>-325</v>
      </c>
      <c r="I56" s="55">
        <f>G56*-$C$5</f>
        <v>0</v>
      </c>
      <c r="J56" s="55">
        <f>SUM(G56:I56)</f>
        <v>6175</v>
      </c>
      <c r="K56" s="113">
        <f>K45</f>
        <v>0.95</v>
      </c>
      <c r="L56" s="55">
        <v>0</v>
      </c>
      <c r="M56" s="55">
        <v>0</v>
      </c>
      <c r="N56" s="55">
        <f>SUM(J56,L56:M56)</f>
        <v>6175</v>
      </c>
      <c r="O56" s="55">
        <v>0</v>
      </c>
      <c r="P56" s="55">
        <f>SUM(N56:O56)*$C$6</f>
        <v>6175</v>
      </c>
      <c r="Q56" s="54" t="s">
        <v>26</v>
      </c>
      <c r="R56" s="54" t="s">
        <v>26</v>
      </c>
      <c r="S56" s="55">
        <f>(G56*K56-D56)*$C$6-S50</f>
        <v>0</v>
      </c>
      <c r="T56" s="54" t="s">
        <v>26</v>
      </c>
      <c r="U56" s="54" t="s">
        <v>26</v>
      </c>
      <c r="V56" s="48" t="s">
        <v>26</v>
      </c>
    </row>
    <row r="57" spans="2:25" s="33" customFormat="1" x14ac:dyDescent="0.3">
      <c r="B57" s="43" t="s">
        <v>42</v>
      </c>
      <c r="C57" s="47">
        <v>13000</v>
      </c>
      <c r="D57" s="47">
        <f>D$55-E57*K57*F57</f>
        <v>5700</v>
      </c>
      <c r="E57" s="47">
        <v>0</v>
      </c>
      <c r="F57" s="66">
        <f t="shared" si="31"/>
        <v>0.5</v>
      </c>
      <c r="G57" s="47">
        <f>C57*F57</f>
        <v>6500</v>
      </c>
      <c r="H57" s="47">
        <f t="shared" ref="H57" si="36">G57*-$C$4</f>
        <v>-325</v>
      </c>
      <c r="I57" s="47">
        <f t="shared" ref="I57" si="37">G57*-$C$5</f>
        <v>0</v>
      </c>
      <c r="J57" s="47">
        <f t="shared" ref="J57" si="38">SUM(G57:I57)</f>
        <v>6175</v>
      </c>
      <c r="K57" s="67">
        <f>K45</f>
        <v>0.95</v>
      </c>
      <c r="L57" s="47">
        <v>0</v>
      </c>
      <c r="M57" s="47">
        <v>0</v>
      </c>
      <c r="N57" s="47">
        <f t="shared" ref="N57" si="39">SUM(J57,L57:M57)</f>
        <v>6175</v>
      </c>
      <c r="O57" s="47">
        <v>0</v>
      </c>
      <c r="P57" s="47">
        <f>SUM(N57:O57)*$C$6</f>
        <v>6175</v>
      </c>
      <c r="Q57" s="48">
        <f>Q81*D7</f>
        <v>4560</v>
      </c>
      <c r="R57" s="48">
        <f>Q57-P57</f>
        <v>-1615</v>
      </c>
      <c r="S57" s="47">
        <f>(G57*K57-D57)*$C$6</f>
        <v>475</v>
      </c>
      <c r="T57" s="48">
        <f>S53+S43-S41</f>
        <v>1900</v>
      </c>
      <c r="U57" s="48">
        <f>R57+S57+T57</f>
        <v>760</v>
      </c>
      <c r="V57" s="48" t="s">
        <v>26</v>
      </c>
      <c r="Y57" s="144"/>
    </row>
    <row r="58" spans="2:25" s="32" customFormat="1" x14ac:dyDescent="0.3">
      <c r="B58" s="32" t="s">
        <v>43</v>
      </c>
      <c r="C58" s="59" t="s">
        <v>26</v>
      </c>
      <c r="D58" s="59" t="s">
        <v>26</v>
      </c>
      <c r="E58" s="59" t="s">
        <v>26</v>
      </c>
      <c r="F58" s="114" t="s">
        <v>26</v>
      </c>
      <c r="G58" s="59" t="s">
        <v>26</v>
      </c>
      <c r="H58" s="59" t="s">
        <v>26</v>
      </c>
      <c r="I58" s="59" t="s">
        <v>26</v>
      </c>
      <c r="J58" s="59" t="s">
        <v>26</v>
      </c>
      <c r="K58" s="115" t="s">
        <v>26</v>
      </c>
      <c r="L58" s="59" t="s">
        <v>26</v>
      </c>
      <c r="M58" s="59" t="s">
        <v>26</v>
      </c>
      <c r="N58" s="59" t="s">
        <v>26</v>
      </c>
      <c r="O58" s="59" t="s">
        <v>26</v>
      </c>
      <c r="P58" s="59" t="s">
        <v>26</v>
      </c>
      <c r="Q58" s="59" t="s">
        <v>26</v>
      </c>
      <c r="R58" s="59" t="s">
        <v>26</v>
      </c>
      <c r="S58" s="59" t="s">
        <v>26</v>
      </c>
      <c r="T58" s="59" t="s">
        <v>26</v>
      </c>
      <c r="U58" s="59">
        <f>U57+S56</f>
        <v>760</v>
      </c>
      <c r="V58" s="59">
        <f>P57+U58</f>
        <v>6935</v>
      </c>
    </row>
    <row r="59" spans="2:25" s="33" customFormat="1" x14ac:dyDescent="0.3">
      <c r="Q59" s="34"/>
      <c r="T59" s="34"/>
      <c r="U59" s="34"/>
      <c r="V59" s="34"/>
    </row>
    <row r="60" spans="2:25" s="69" customFormat="1" x14ac:dyDescent="0.3">
      <c r="Q60" s="70"/>
      <c r="T60" s="70"/>
      <c r="U60" s="70"/>
      <c r="V60" s="70"/>
    </row>
    <row r="61" spans="2:25" s="69" customFormat="1" x14ac:dyDescent="0.3">
      <c r="B61" s="68" t="s">
        <v>33</v>
      </c>
      <c r="Q61" s="70"/>
      <c r="T61" s="70"/>
      <c r="U61" s="70"/>
      <c r="V61" s="70"/>
    </row>
    <row r="62" spans="2:25" s="69" customFormat="1" ht="57.6" x14ac:dyDescent="0.3">
      <c r="B62" s="71"/>
      <c r="C62" s="72" t="s">
        <v>0</v>
      </c>
      <c r="D62" s="72" t="s">
        <v>39</v>
      </c>
      <c r="E62" s="72" t="s">
        <v>27</v>
      </c>
      <c r="F62" s="72" t="s">
        <v>3</v>
      </c>
      <c r="G62" s="72" t="s">
        <v>7</v>
      </c>
      <c r="H62" s="72" t="s">
        <v>4</v>
      </c>
      <c r="I62" s="72" t="s">
        <v>5</v>
      </c>
      <c r="J62" s="72" t="s">
        <v>6</v>
      </c>
      <c r="K62" s="72" t="s">
        <v>15</v>
      </c>
      <c r="L62" s="72" t="s">
        <v>1</v>
      </c>
      <c r="M62" s="72" t="s">
        <v>8</v>
      </c>
      <c r="N62" s="72" t="s">
        <v>13</v>
      </c>
      <c r="O62" s="72" t="s">
        <v>25</v>
      </c>
      <c r="P62" s="72" t="s">
        <v>9</v>
      </c>
      <c r="Q62" s="72" t="s">
        <v>2</v>
      </c>
      <c r="R62" s="72" t="s">
        <v>37</v>
      </c>
      <c r="S62" s="72" t="s">
        <v>28</v>
      </c>
      <c r="T62" s="72" t="s">
        <v>29</v>
      </c>
      <c r="U62" s="72" t="s">
        <v>38</v>
      </c>
      <c r="V62" s="72" t="s">
        <v>24</v>
      </c>
    </row>
    <row r="63" spans="2:25" s="69" customFormat="1" x14ac:dyDescent="0.3">
      <c r="B63" s="73" t="s">
        <v>46</v>
      </c>
      <c r="C63" s="74">
        <f>C39+C14</f>
        <v>20000</v>
      </c>
      <c r="D63" s="75">
        <f>G63*K63</f>
        <v>9500</v>
      </c>
      <c r="E63" s="75" t="s">
        <v>26</v>
      </c>
      <c r="F63" s="76">
        <f>$C$3</f>
        <v>0.5</v>
      </c>
      <c r="G63" s="74">
        <f>C63*F63</f>
        <v>10000</v>
      </c>
      <c r="H63" s="75">
        <f>H14+H39</f>
        <v>-500</v>
      </c>
      <c r="I63" s="75">
        <v>0</v>
      </c>
      <c r="J63" s="74">
        <f>SUM(G63:I63)</f>
        <v>9500</v>
      </c>
      <c r="K63" s="77">
        <f>J63/G63</f>
        <v>0.95</v>
      </c>
      <c r="L63" s="75" t="s">
        <v>26</v>
      </c>
      <c r="M63" s="75" t="s">
        <v>26</v>
      </c>
      <c r="N63" s="75" t="s">
        <v>26</v>
      </c>
      <c r="O63" s="75" t="s">
        <v>26</v>
      </c>
      <c r="P63" s="75" t="s">
        <v>26</v>
      </c>
      <c r="Q63" s="75" t="s">
        <v>26</v>
      </c>
      <c r="R63" s="78" t="s">
        <v>26</v>
      </c>
      <c r="S63" s="78" t="s">
        <v>26</v>
      </c>
      <c r="T63" s="78" t="s">
        <v>26</v>
      </c>
      <c r="U63" s="78" t="s">
        <v>26</v>
      </c>
      <c r="V63" s="78" t="s">
        <v>26</v>
      </c>
    </row>
    <row r="64" spans="2:25" s="69" customFormat="1" x14ac:dyDescent="0.3">
      <c r="B64" s="79" t="s">
        <v>22</v>
      </c>
      <c r="C64" s="80">
        <f>C40+C15</f>
        <v>22000</v>
      </c>
      <c r="D64" s="80">
        <f>D$63-E64*K64*F64</f>
        <v>9500</v>
      </c>
      <c r="E64" s="80">
        <v>0</v>
      </c>
      <c r="F64" s="81">
        <f>$C$3</f>
        <v>0.5</v>
      </c>
      <c r="G64" s="80">
        <f>C64*F64</f>
        <v>11000</v>
      </c>
      <c r="H64" s="80">
        <f>G64*-$C$4</f>
        <v>-550</v>
      </c>
      <c r="I64" s="80">
        <f>G64*-$C$5</f>
        <v>0</v>
      </c>
      <c r="J64" s="80">
        <f t="shared" ref="J64:J67" si="40">SUM(G64:I64)</f>
        <v>10450</v>
      </c>
      <c r="K64" s="82">
        <f>$K$14</f>
        <v>0.95</v>
      </c>
      <c r="L64" s="80">
        <v>0</v>
      </c>
      <c r="M64" s="80">
        <v>0</v>
      </c>
      <c r="N64" s="80">
        <f t="shared" ref="N64:N67" si="41">SUM(J64,L64:M64)</f>
        <v>10450</v>
      </c>
      <c r="O64" s="80">
        <v>0</v>
      </c>
      <c r="P64" s="80">
        <f>SUM(N64:O64)*$C$6</f>
        <v>10450</v>
      </c>
      <c r="Q64" s="110">
        <f>D63</f>
        <v>9500</v>
      </c>
      <c r="R64" s="83">
        <f>Q64-P64</f>
        <v>-950</v>
      </c>
      <c r="S64" s="83">
        <f>(G64*K64-D64)*$C$6</f>
        <v>950</v>
      </c>
      <c r="T64" s="84">
        <v>0</v>
      </c>
      <c r="U64" s="84">
        <f>R64+S64+T64</f>
        <v>0</v>
      </c>
      <c r="V64" s="85">
        <f>P64+U64</f>
        <v>10450</v>
      </c>
    </row>
    <row r="65" spans="2:26" s="69" customFormat="1" x14ac:dyDescent="0.3">
      <c r="B65" s="79" t="s">
        <v>23</v>
      </c>
      <c r="C65" s="80">
        <f>C41+C16</f>
        <v>24000</v>
      </c>
      <c r="D65" s="80">
        <f>D$63-E65*F65*K65</f>
        <v>9500</v>
      </c>
      <c r="E65" s="80">
        <v>0</v>
      </c>
      <c r="F65" s="81">
        <f>$C$3</f>
        <v>0.5</v>
      </c>
      <c r="G65" s="80">
        <f>C65*F65</f>
        <v>12000</v>
      </c>
      <c r="H65" s="80">
        <f>G65*-$C$4</f>
        <v>-600</v>
      </c>
      <c r="I65" s="80">
        <f>G65*-$C$5</f>
        <v>0</v>
      </c>
      <c r="J65" s="80">
        <f t="shared" si="40"/>
        <v>11400</v>
      </c>
      <c r="K65" s="82">
        <f>$K$14</f>
        <v>0.95</v>
      </c>
      <c r="L65" s="80">
        <v>0</v>
      </c>
      <c r="M65" s="80">
        <v>0</v>
      </c>
      <c r="N65" s="80">
        <f t="shared" si="41"/>
        <v>11400</v>
      </c>
      <c r="O65" s="80">
        <v>0</v>
      </c>
      <c r="P65" s="80">
        <f>SUM(N65:O65)*$C$6</f>
        <v>11400</v>
      </c>
      <c r="Q65" s="110">
        <f>D63</f>
        <v>9500</v>
      </c>
      <c r="R65" s="83">
        <f>Q65-P65</f>
        <v>-1900</v>
      </c>
      <c r="S65" s="83">
        <f>(G65*K65-D65)*$C$6</f>
        <v>1900</v>
      </c>
      <c r="T65" s="84">
        <v>0</v>
      </c>
      <c r="U65" s="84">
        <f>R65+S65+T65</f>
        <v>0</v>
      </c>
      <c r="V65" s="85">
        <f t="shared" ref="V65" si="42">P65+U65</f>
        <v>11400</v>
      </c>
    </row>
    <row r="66" spans="2:26" s="69" customFormat="1" x14ac:dyDescent="0.3">
      <c r="B66" s="86" t="s">
        <v>47</v>
      </c>
      <c r="C66" s="87">
        <f>C42+C17</f>
        <v>22000</v>
      </c>
      <c r="D66" s="87">
        <f>D$63-E66*F66*K66</f>
        <v>9500</v>
      </c>
      <c r="E66" s="87">
        <v>0</v>
      </c>
      <c r="F66" s="88">
        <f t="shared" ref="F66:F74" si="43">$C$3</f>
        <v>0.5</v>
      </c>
      <c r="G66" s="87">
        <f>C66*F66</f>
        <v>11000</v>
      </c>
      <c r="H66" s="87">
        <f t="shared" ref="H66" si="44">G66*-$C$4</f>
        <v>-550</v>
      </c>
      <c r="I66" s="87">
        <f t="shared" ref="I66" si="45">G66*-$C$5</f>
        <v>0</v>
      </c>
      <c r="J66" s="87">
        <f>SUM(G66:I66)</f>
        <v>10450</v>
      </c>
      <c r="K66" s="89">
        <f>$K$14</f>
        <v>0.95</v>
      </c>
      <c r="L66" s="87">
        <v>0</v>
      </c>
      <c r="M66" s="87">
        <v>0</v>
      </c>
      <c r="N66" s="87">
        <f>SUM(J66,L66:M66)</f>
        <v>10450</v>
      </c>
      <c r="O66" s="87">
        <v>0</v>
      </c>
      <c r="P66" s="87">
        <f>SUM(N66:O66)*$C$6</f>
        <v>10450</v>
      </c>
      <c r="Q66" s="111" t="s">
        <v>26</v>
      </c>
      <c r="R66" s="90" t="s">
        <v>26</v>
      </c>
      <c r="S66" s="91">
        <f>(G66*K66-D66)*$C$6-S64</f>
        <v>0</v>
      </c>
      <c r="T66" s="90" t="s">
        <v>26</v>
      </c>
      <c r="U66" s="90" t="s">
        <v>26</v>
      </c>
      <c r="V66" s="85" t="s">
        <v>26</v>
      </c>
    </row>
    <row r="67" spans="2:26" s="69" customFormat="1" x14ac:dyDescent="0.3">
      <c r="B67" s="79" t="s">
        <v>16</v>
      </c>
      <c r="C67" s="80">
        <f>C43+C18</f>
        <v>26000</v>
      </c>
      <c r="D67" s="80">
        <f>D$63-E67*F67*K67</f>
        <v>9500</v>
      </c>
      <c r="E67" s="80">
        <v>0</v>
      </c>
      <c r="F67" s="81">
        <f>$C$3</f>
        <v>0.5</v>
      </c>
      <c r="G67" s="80">
        <f>C67*F67</f>
        <v>13000</v>
      </c>
      <c r="H67" s="80">
        <f>G67*-$C$4</f>
        <v>-650</v>
      </c>
      <c r="I67" s="80">
        <f>G67*-$C$5</f>
        <v>0</v>
      </c>
      <c r="J67" s="80">
        <f t="shared" si="40"/>
        <v>12350</v>
      </c>
      <c r="K67" s="82">
        <f>$K$14</f>
        <v>0.95</v>
      </c>
      <c r="L67" s="80">
        <v>0</v>
      </c>
      <c r="M67" s="80">
        <v>0</v>
      </c>
      <c r="N67" s="80">
        <f t="shared" si="41"/>
        <v>12350</v>
      </c>
      <c r="O67" s="80">
        <v>0</v>
      </c>
      <c r="P67" s="80">
        <f>SUM(N67:O67)*$C$6</f>
        <v>12350</v>
      </c>
      <c r="Q67" s="110">
        <f>D63</f>
        <v>9500</v>
      </c>
      <c r="R67" s="83">
        <f>Q67-P67</f>
        <v>-2850</v>
      </c>
      <c r="S67" s="83">
        <f>(G67*K67-D67)*$C$6</f>
        <v>2850</v>
      </c>
      <c r="T67" s="84">
        <v>0</v>
      </c>
      <c r="U67" s="84">
        <f>R67+S67+T67</f>
        <v>0</v>
      </c>
      <c r="V67" s="85" t="s">
        <v>26</v>
      </c>
    </row>
    <row r="68" spans="2:26" s="69" customFormat="1" ht="15" thickBot="1" x14ac:dyDescent="0.35">
      <c r="B68" s="68" t="s">
        <v>19</v>
      </c>
      <c r="C68" s="92" t="s">
        <v>26</v>
      </c>
      <c r="D68" s="92" t="s">
        <v>26</v>
      </c>
      <c r="E68" s="92" t="s">
        <v>26</v>
      </c>
      <c r="F68" s="93" t="s">
        <v>26</v>
      </c>
      <c r="G68" s="92" t="s">
        <v>26</v>
      </c>
      <c r="H68" s="92" t="s">
        <v>26</v>
      </c>
      <c r="I68" s="92" t="s">
        <v>26</v>
      </c>
      <c r="J68" s="92" t="s">
        <v>26</v>
      </c>
      <c r="K68" s="94" t="s">
        <v>26</v>
      </c>
      <c r="L68" s="92" t="s">
        <v>26</v>
      </c>
      <c r="M68" s="92" t="s">
        <v>26</v>
      </c>
      <c r="N68" s="92" t="s">
        <v>26</v>
      </c>
      <c r="O68" s="92" t="s">
        <v>26</v>
      </c>
      <c r="P68" s="92" t="s">
        <v>26</v>
      </c>
      <c r="Q68" s="92" t="s">
        <v>26</v>
      </c>
      <c r="R68" s="95" t="s">
        <v>26</v>
      </c>
      <c r="S68" s="95" t="s">
        <v>26</v>
      </c>
      <c r="T68" s="95" t="s">
        <v>26</v>
      </c>
      <c r="U68" s="95">
        <f>U67+S66</f>
        <v>0</v>
      </c>
      <c r="V68" s="95">
        <f>P67+U68</f>
        <v>12350</v>
      </c>
      <c r="X68" s="107"/>
      <c r="Y68" s="107"/>
    </row>
    <row r="69" spans="2:26" s="69" customFormat="1" x14ac:dyDescent="0.3">
      <c r="B69" s="96" t="s">
        <v>48</v>
      </c>
      <c r="C69" s="97">
        <f>C45+C20</f>
        <v>26000</v>
      </c>
      <c r="D69" s="98">
        <f>C69*K69*F69</f>
        <v>12350</v>
      </c>
      <c r="E69" s="97">
        <v>0</v>
      </c>
      <c r="F69" s="99">
        <f>$C$3</f>
        <v>0.5</v>
      </c>
      <c r="G69" s="97">
        <f>C69*F69</f>
        <v>13000</v>
      </c>
      <c r="H69" s="97">
        <f>H20+H45</f>
        <v>-650</v>
      </c>
      <c r="I69" s="97">
        <f>G69*-$C$5</f>
        <v>0</v>
      </c>
      <c r="J69" s="97">
        <f>SUM(G69:I69)</f>
        <v>12350</v>
      </c>
      <c r="K69" s="100">
        <f>J69/G69</f>
        <v>0.95</v>
      </c>
      <c r="L69" s="98" t="s">
        <v>26</v>
      </c>
      <c r="M69" s="98" t="s">
        <v>26</v>
      </c>
      <c r="N69" s="98" t="s">
        <v>26</v>
      </c>
      <c r="O69" s="98" t="s">
        <v>26</v>
      </c>
      <c r="P69" s="98" t="s">
        <v>26</v>
      </c>
      <c r="Q69" s="98" t="s">
        <v>26</v>
      </c>
      <c r="R69" s="98" t="s">
        <v>26</v>
      </c>
      <c r="S69" s="98" t="s">
        <v>26</v>
      </c>
      <c r="T69" s="98" t="s">
        <v>26</v>
      </c>
      <c r="U69" s="98" t="s">
        <v>26</v>
      </c>
      <c r="V69" s="98" t="s">
        <v>26</v>
      </c>
    </row>
    <row r="70" spans="2:26" s="69" customFormat="1" x14ac:dyDescent="0.3">
      <c r="B70" s="86" t="s">
        <v>49</v>
      </c>
      <c r="C70" s="87">
        <f>C46+C21</f>
        <v>24000</v>
      </c>
      <c r="D70" s="87">
        <f>D$63-E70*K70*F70</f>
        <v>9500</v>
      </c>
      <c r="E70" s="87">
        <v>0</v>
      </c>
      <c r="F70" s="88">
        <f t="shared" si="43"/>
        <v>0.5</v>
      </c>
      <c r="G70" s="87">
        <f>C70*F70</f>
        <v>12000</v>
      </c>
      <c r="H70" s="87">
        <f>H21+H46</f>
        <v>-600</v>
      </c>
      <c r="I70" s="87">
        <f>G70*-$C$5</f>
        <v>0</v>
      </c>
      <c r="J70" s="87">
        <f>SUM(G70:I70)</f>
        <v>11400</v>
      </c>
      <c r="K70" s="89">
        <f>K63</f>
        <v>0.95</v>
      </c>
      <c r="L70" s="87">
        <v>0</v>
      </c>
      <c r="M70" s="87">
        <v>0</v>
      </c>
      <c r="N70" s="87">
        <f>SUM(J70,L70:M70)</f>
        <v>11400</v>
      </c>
      <c r="O70" s="87">
        <v>0</v>
      </c>
      <c r="P70" s="87">
        <f>SUM(N70:O70)*$C$6</f>
        <v>11400</v>
      </c>
      <c r="Q70" s="111" t="s">
        <v>26</v>
      </c>
      <c r="R70" s="90" t="s">
        <v>26</v>
      </c>
      <c r="S70" s="91">
        <f>(G70*K70-D70)*$C$6-S65</f>
        <v>0</v>
      </c>
      <c r="T70" s="90" t="s">
        <v>26</v>
      </c>
      <c r="U70" s="90" t="s">
        <v>26</v>
      </c>
      <c r="V70" s="84" t="s">
        <v>26</v>
      </c>
      <c r="Z70" s="107"/>
    </row>
    <row r="71" spans="2:26" s="69" customFormat="1" x14ac:dyDescent="0.3">
      <c r="B71" s="101" t="s">
        <v>17</v>
      </c>
      <c r="C71" s="80">
        <f>C47+C22</f>
        <v>28000</v>
      </c>
      <c r="D71" s="83">
        <f>D$69-E71*K71*F71</f>
        <v>12350</v>
      </c>
      <c r="E71" s="83">
        <v>0</v>
      </c>
      <c r="F71" s="102">
        <f t="shared" si="43"/>
        <v>0.5</v>
      </c>
      <c r="G71" s="83">
        <f>C71*F71</f>
        <v>14000</v>
      </c>
      <c r="H71" s="83">
        <f>H22+H47</f>
        <v>-700</v>
      </c>
      <c r="I71" s="83">
        <f t="shared" ref="I71" si="46">G71*-$C$5</f>
        <v>0</v>
      </c>
      <c r="J71" s="83">
        <f t="shared" ref="J71" si="47">SUM(G71:I71)</f>
        <v>13300</v>
      </c>
      <c r="K71" s="103">
        <f>K69</f>
        <v>0.95</v>
      </c>
      <c r="L71" s="83">
        <v>0</v>
      </c>
      <c r="M71" s="83">
        <v>0</v>
      </c>
      <c r="N71" s="83">
        <f t="shared" ref="N71" si="48">SUM(J71,L71:M71)</f>
        <v>13300</v>
      </c>
      <c r="O71" s="83">
        <v>0</v>
      </c>
      <c r="P71" s="83">
        <f>SUM(N71:O71)*$C$6</f>
        <v>13300</v>
      </c>
      <c r="Q71" s="84">
        <f>D63</f>
        <v>9500</v>
      </c>
      <c r="R71" s="83">
        <f>Q71-P71</f>
        <v>-3800</v>
      </c>
      <c r="S71" s="83">
        <f>(G71*K71-D71)*$C$6</f>
        <v>950</v>
      </c>
      <c r="T71" s="84">
        <f>T22+T47</f>
        <v>2850</v>
      </c>
      <c r="U71" s="84">
        <f>R71+S71+T71</f>
        <v>0</v>
      </c>
      <c r="V71" s="85" t="s">
        <v>26</v>
      </c>
    </row>
    <row r="72" spans="2:26" s="69" customFormat="1" x14ac:dyDescent="0.3">
      <c r="B72" s="68" t="s">
        <v>20</v>
      </c>
      <c r="C72" s="92" t="s">
        <v>26</v>
      </c>
      <c r="D72" s="92" t="s">
        <v>26</v>
      </c>
      <c r="E72" s="92" t="s">
        <v>26</v>
      </c>
      <c r="F72" s="93" t="s">
        <v>26</v>
      </c>
      <c r="G72" s="92" t="s">
        <v>26</v>
      </c>
      <c r="H72" s="92" t="s">
        <v>26</v>
      </c>
      <c r="I72" s="92" t="s">
        <v>26</v>
      </c>
      <c r="J72" s="92" t="s">
        <v>26</v>
      </c>
      <c r="K72" s="94" t="s">
        <v>26</v>
      </c>
      <c r="L72" s="92" t="s">
        <v>26</v>
      </c>
      <c r="M72" s="92" t="s">
        <v>26</v>
      </c>
      <c r="N72" s="92" t="s">
        <v>26</v>
      </c>
      <c r="O72" s="92" t="s">
        <v>26</v>
      </c>
      <c r="P72" s="92" t="s">
        <v>26</v>
      </c>
      <c r="Q72" s="92" t="s">
        <v>26</v>
      </c>
      <c r="R72" s="95" t="s">
        <v>26</v>
      </c>
      <c r="S72" s="95" t="s">
        <v>26</v>
      </c>
      <c r="T72" s="95" t="s">
        <v>26</v>
      </c>
      <c r="U72" s="95">
        <f>U71+S70</f>
        <v>0</v>
      </c>
      <c r="V72" s="95">
        <f>P71+U72</f>
        <v>13300</v>
      </c>
      <c r="X72" s="107"/>
      <c r="Y72" s="107"/>
    </row>
    <row r="73" spans="2:26" s="69" customFormat="1" x14ac:dyDescent="0.3">
      <c r="B73" s="86" t="s">
        <v>51</v>
      </c>
      <c r="C73" s="87">
        <f>C49+C24</f>
        <v>26000</v>
      </c>
      <c r="D73" s="87">
        <f>D$63-E73*F73*K73</f>
        <v>9500</v>
      </c>
      <c r="E73" s="87">
        <v>0</v>
      </c>
      <c r="F73" s="88">
        <f>$C$3</f>
        <v>0.5</v>
      </c>
      <c r="G73" s="87">
        <f>C73*F73</f>
        <v>13000</v>
      </c>
      <c r="H73" s="87">
        <f>H24+H49</f>
        <v>-650</v>
      </c>
      <c r="I73" s="87">
        <f>G73*-$C$5</f>
        <v>0</v>
      </c>
      <c r="J73" s="87">
        <f>SUM(G73:I73)</f>
        <v>12350</v>
      </c>
      <c r="K73" s="89">
        <f>K63</f>
        <v>0.95</v>
      </c>
      <c r="L73" s="87">
        <v>0</v>
      </c>
      <c r="M73" s="87">
        <v>0</v>
      </c>
      <c r="N73" s="87">
        <f>SUM(J73,L73:M73)</f>
        <v>12350</v>
      </c>
      <c r="O73" s="87">
        <v>0</v>
      </c>
      <c r="P73" s="87">
        <f>SUM(N73:O73)*$C$6</f>
        <v>12350</v>
      </c>
      <c r="Q73" s="111" t="s">
        <v>26</v>
      </c>
      <c r="R73" s="90" t="s">
        <v>26</v>
      </c>
      <c r="S73" s="91">
        <f>(G73*K73-D73)*$C$6-S67</f>
        <v>0</v>
      </c>
      <c r="T73" s="90" t="s">
        <v>26</v>
      </c>
      <c r="U73" s="90" t="s">
        <v>26</v>
      </c>
      <c r="V73" s="84" t="s">
        <v>26</v>
      </c>
      <c r="X73" s="107"/>
    </row>
    <row r="74" spans="2:26" s="69" customFormat="1" x14ac:dyDescent="0.3">
      <c r="B74" s="79" t="s">
        <v>18</v>
      </c>
      <c r="C74" s="80">
        <f>C50+C25</f>
        <v>30000</v>
      </c>
      <c r="D74" s="83">
        <f>D$69-E74*F74*K74</f>
        <v>12350</v>
      </c>
      <c r="E74" s="80">
        <v>0</v>
      </c>
      <c r="F74" s="81">
        <f t="shared" si="43"/>
        <v>0.5</v>
      </c>
      <c r="G74" s="80">
        <f>C74*F74</f>
        <v>15000</v>
      </c>
      <c r="H74" s="80">
        <f>H25+H50</f>
        <v>-750</v>
      </c>
      <c r="I74" s="80">
        <f t="shared" ref="I74" si="49">G74*-$C$5</f>
        <v>0</v>
      </c>
      <c r="J74" s="80">
        <f t="shared" ref="J74" si="50">SUM(G74:I74)</f>
        <v>14250</v>
      </c>
      <c r="K74" s="82">
        <f>K69</f>
        <v>0.95</v>
      </c>
      <c r="L74" s="80">
        <v>0</v>
      </c>
      <c r="M74" s="80">
        <v>0</v>
      </c>
      <c r="N74" s="80">
        <f t="shared" ref="N74" si="51">SUM(J74,L74:M74)</f>
        <v>14250</v>
      </c>
      <c r="O74" s="80">
        <v>0</v>
      </c>
      <c r="P74" s="80">
        <f>SUM(N74:O74)*$C$6</f>
        <v>14250</v>
      </c>
      <c r="Q74" s="110">
        <f>D63</f>
        <v>9500</v>
      </c>
      <c r="R74" s="84">
        <f>Q74-P74</f>
        <v>-4750</v>
      </c>
      <c r="S74" s="83">
        <f>(G74*K74-D74)*$C$6</f>
        <v>1900</v>
      </c>
      <c r="T74" s="84">
        <f>T25+T50</f>
        <v>2850</v>
      </c>
      <c r="U74" s="84">
        <f t="shared" ref="U74" si="52">R74+S74+T74</f>
        <v>0</v>
      </c>
      <c r="V74" s="84" t="s">
        <v>26</v>
      </c>
      <c r="X74" s="107"/>
    </row>
    <row r="75" spans="2:26" s="69" customFormat="1" x14ac:dyDescent="0.3">
      <c r="B75" s="68" t="s">
        <v>21</v>
      </c>
      <c r="C75" s="92" t="s">
        <v>26</v>
      </c>
      <c r="D75" s="92" t="s">
        <v>26</v>
      </c>
      <c r="E75" s="92" t="s">
        <v>26</v>
      </c>
      <c r="F75" s="93" t="s">
        <v>26</v>
      </c>
      <c r="G75" s="92" t="s">
        <v>26</v>
      </c>
      <c r="H75" s="92" t="s">
        <v>26</v>
      </c>
      <c r="I75" s="92" t="s">
        <v>26</v>
      </c>
      <c r="J75" s="92" t="s">
        <v>26</v>
      </c>
      <c r="K75" s="94" t="s">
        <v>26</v>
      </c>
      <c r="L75" s="92" t="s">
        <v>26</v>
      </c>
      <c r="M75" s="92" t="s">
        <v>26</v>
      </c>
      <c r="N75" s="92" t="s">
        <v>26</v>
      </c>
      <c r="O75" s="92" t="s">
        <v>26</v>
      </c>
      <c r="P75" s="92" t="s">
        <v>26</v>
      </c>
      <c r="Q75" s="92" t="s">
        <v>26</v>
      </c>
      <c r="R75" s="95" t="s">
        <v>26</v>
      </c>
      <c r="S75" s="95" t="s">
        <v>26</v>
      </c>
      <c r="T75" s="95" t="s">
        <v>26</v>
      </c>
      <c r="U75" s="95">
        <f>U74+S73</f>
        <v>0</v>
      </c>
      <c r="V75" s="95">
        <f>P74+U75</f>
        <v>14250</v>
      </c>
      <c r="X75" s="107"/>
      <c r="Y75" s="107"/>
    </row>
    <row r="76" spans="2:26" s="69" customFormat="1" x14ac:dyDescent="0.3">
      <c r="B76" s="86" t="s">
        <v>52</v>
      </c>
      <c r="C76" s="91">
        <f>C52+C27</f>
        <v>28000</v>
      </c>
      <c r="D76" s="91">
        <f>D$69-E76*F76*K76</f>
        <v>12350</v>
      </c>
      <c r="E76" s="91">
        <v>0</v>
      </c>
      <c r="F76" s="116">
        <f>$C$3</f>
        <v>0.5</v>
      </c>
      <c r="G76" s="91">
        <f>C76*F76</f>
        <v>14000</v>
      </c>
      <c r="H76" s="91">
        <f>G76*-$C$4</f>
        <v>-700</v>
      </c>
      <c r="I76" s="91">
        <f>G76*-$C$5</f>
        <v>0</v>
      </c>
      <c r="J76" s="91">
        <f>SUM(G76:I76)</f>
        <v>13300</v>
      </c>
      <c r="K76" s="117">
        <f>K67</f>
        <v>0.95</v>
      </c>
      <c r="L76" s="91">
        <v>0</v>
      </c>
      <c r="M76" s="91">
        <v>0</v>
      </c>
      <c r="N76" s="91">
        <f>SUM(J76,L76:M76)</f>
        <v>13300</v>
      </c>
      <c r="O76" s="91">
        <v>0</v>
      </c>
      <c r="P76" s="91">
        <f>SUM(N76:O76)*$C$6</f>
        <v>13300</v>
      </c>
      <c r="Q76" s="90" t="s">
        <v>26</v>
      </c>
      <c r="R76" s="90" t="s">
        <v>26</v>
      </c>
      <c r="S76" s="91">
        <f>(G76*K76-D76)*$C$6-S71</f>
        <v>0</v>
      </c>
      <c r="T76" s="90" t="s">
        <v>26</v>
      </c>
      <c r="U76" s="90" t="s">
        <v>26</v>
      </c>
      <c r="V76" s="84" t="s">
        <v>26</v>
      </c>
    </row>
    <row r="77" spans="2:26" s="69" customFormat="1" x14ac:dyDescent="0.3">
      <c r="B77" s="79" t="s">
        <v>40</v>
      </c>
      <c r="C77" s="83">
        <f>C53+C28</f>
        <v>32000</v>
      </c>
      <c r="D77" s="83">
        <f>D$69-E77*F77*K77</f>
        <v>12350</v>
      </c>
      <c r="E77" s="83">
        <v>0</v>
      </c>
      <c r="F77" s="102">
        <f t="shared" ref="F77:F81" si="53">$C$3</f>
        <v>0.5</v>
      </c>
      <c r="G77" s="83">
        <f>C77*F77</f>
        <v>16000</v>
      </c>
      <c r="H77" s="83">
        <f t="shared" ref="H77" si="54">G77*-$C$4</f>
        <v>-800</v>
      </c>
      <c r="I77" s="83">
        <f t="shared" ref="I77" si="55">G77*-$C$5</f>
        <v>0</v>
      </c>
      <c r="J77" s="83">
        <f t="shared" ref="J77" si="56">SUM(G77:I77)</f>
        <v>15200</v>
      </c>
      <c r="K77" s="103">
        <f>K69</f>
        <v>0.95</v>
      </c>
      <c r="L77" s="83">
        <v>0</v>
      </c>
      <c r="M77" s="83">
        <v>0</v>
      </c>
      <c r="N77" s="83">
        <f t="shared" ref="N77" si="57">SUM(J77,L77:M77)</f>
        <v>15200</v>
      </c>
      <c r="O77" s="83">
        <v>0</v>
      </c>
      <c r="P77" s="83">
        <f>SUM(N77:O77)*$C$6</f>
        <v>15200</v>
      </c>
      <c r="Q77" s="110">
        <f>Q74+S64</f>
        <v>10450</v>
      </c>
      <c r="R77" s="84">
        <f>Q77-P77</f>
        <v>-4750</v>
      </c>
      <c r="S77" s="83">
        <f>(G77*K77-D77)*$C$6</f>
        <v>2850</v>
      </c>
      <c r="T77" s="84">
        <f>T28+T53</f>
        <v>1900</v>
      </c>
      <c r="U77" s="84">
        <f>R77+S77+T77</f>
        <v>0</v>
      </c>
      <c r="V77" s="84" t="s">
        <v>26</v>
      </c>
    </row>
    <row r="78" spans="2:26" s="68" customFormat="1" ht="15" thickBot="1" x14ac:dyDescent="0.35">
      <c r="B78" s="68" t="s">
        <v>41</v>
      </c>
      <c r="C78" s="95" t="s">
        <v>26</v>
      </c>
      <c r="D78" s="95" t="s">
        <v>26</v>
      </c>
      <c r="E78" s="95" t="s">
        <v>26</v>
      </c>
      <c r="F78" s="118" t="s">
        <v>26</v>
      </c>
      <c r="G78" s="95" t="s">
        <v>26</v>
      </c>
      <c r="H78" s="95" t="s">
        <v>26</v>
      </c>
      <c r="I78" s="95" t="s">
        <v>26</v>
      </c>
      <c r="J78" s="95" t="s">
        <v>26</v>
      </c>
      <c r="K78" s="119" t="s">
        <v>26</v>
      </c>
      <c r="L78" s="95" t="s">
        <v>26</v>
      </c>
      <c r="M78" s="95" t="s">
        <v>26</v>
      </c>
      <c r="N78" s="95" t="s">
        <v>26</v>
      </c>
      <c r="O78" s="95" t="s">
        <v>26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>
        <f>U77+S76</f>
        <v>0</v>
      </c>
      <c r="V78" s="95">
        <f>P77+U78</f>
        <v>15200</v>
      </c>
      <c r="X78" s="107"/>
      <c r="Y78" s="120"/>
    </row>
    <row r="79" spans="2:26" s="69" customFormat="1" x14ac:dyDescent="0.3">
      <c r="B79" s="96" t="s">
        <v>50</v>
      </c>
      <c r="C79" s="97">
        <f>C55+C30</f>
        <v>32000</v>
      </c>
      <c r="D79" s="98">
        <f>C79*K79*F79</f>
        <v>15200</v>
      </c>
      <c r="E79" s="97">
        <v>0</v>
      </c>
      <c r="F79" s="99">
        <f>$C$3</f>
        <v>0.5</v>
      </c>
      <c r="G79" s="97">
        <f>C79*F79</f>
        <v>16000</v>
      </c>
      <c r="H79" s="97">
        <f>G79*-$C$4</f>
        <v>-800</v>
      </c>
      <c r="I79" s="97">
        <f>G79*-$C$5</f>
        <v>0</v>
      </c>
      <c r="J79" s="97">
        <f>SUM(G79:I79)</f>
        <v>15200</v>
      </c>
      <c r="K79" s="100">
        <f>J79/G79</f>
        <v>0.95</v>
      </c>
      <c r="L79" s="98" t="s">
        <v>26</v>
      </c>
      <c r="M79" s="98" t="s">
        <v>26</v>
      </c>
      <c r="N79" s="98" t="s">
        <v>26</v>
      </c>
      <c r="O79" s="98" t="s">
        <v>26</v>
      </c>
      <c r="P79" s="98" t="s">
        <v>26</v>
      </c>
      <c r="Q79" s="98" t="s">
        <v>26</v>
      </c>
      <c r="R79" s="98" t="s">
        <v>26</v>
      </c>
      <c r="S79" s="98" t="s">
        <v>26</v>
      </c>
      <c r="T79" s="98" t="s">
        <v>26</v>
      </c>
      <c r="U79" s="98" t="s">
        <v>26</v>
      </c>
      <c r="V79" s="98" t="s">
        <v>26</v>
      </c>
    </row>
    <row r="80" spans="2:26" s="69" customFormat="1" x14ac:dyDescent="0.3">
      <c r="B80" s="86" t="s">
        <v>53</v>
      </c>
      <c r="C80" s="91">
        <f>C56+C31</f>
        <v>30000</v>
      </c>
      <c r="D80" s="91">
        <f>D$69-E80*F80*K80</f>
        <v>12350</v>
      </c>
      <c r="E80" s="91">
        <v>0</v>
      </c>
      <c r="F80" s="116">
        <f>$C$3</f>
        <v>0.5</v>
      </c>
      <c r="G80" s="91">
        <f>C80*F80</f>
        <v>15000</v>
      </c>
      <c r="H80" s="91">
        <f>G80*-$C$4</f>
        <v>-750</v>
      </c>
      <c r="I80" s="91">
        <f>G80*-$C$5</f>
        <v>0</v>
      </c>
      <c r="J80" s="91">
        <f>SUM(G80:I80)</f>
        <v>14250</v>
      </c>
      <c r="K80" s="117">
        <f>K69</f>
        <v>0.95</v>
      </c>
      <c r="L80" s="91">
        <v>0</v>
      </c>
      <c r="M80" s="91">
        <v>0</v>
      </c>
      <c r="N80" s="91">
        <f>SUM(J80,L80:M80)</f>
        <v>14250</v>
      </c>
      <c r="O80" s="91">
        <v>0</v>
      </c>
      <c r="P80" s="91">
        <f>SUM(N80:O80)*$C$6</f>
        <v>14250</v>
      </c>
      <c r="Q80" s="90" t="s">
        <v>26</v>
      </c>
      <c r="R80" s="90" t="s">
        <v>26</v>
      </c>
      <c r="S80" s="91">
        <f>(G80*K80-D80)*$C$6-S74</f>
        <v>0</v>
      </c>
      <c r="T80" s="90" t="s">
        <v>26</v>
      </c>
      <c r="U80" s="90" t="s">
        <v>26</v>
      </c>
      <c r="V80" s="84" t="s">
        <v>26</v>
      </c>
    </row>
    <row r="81" spans="2:22" s="69" customFormat="1" x14ac:dyDescent="0.3">
      <c r="B81" s="79" t="s">
        <v>42</v>
      </c>
      <c r="C81" s="83">
        <f>C57+C32</f>
        <v>34000</v>
      </c>
      <c r="D81" s="83">
        <f>D$79-E81*F81*K81</f>
        <v>15200</v>
      </c>
      <c r="E81" s="83">
        <v>0</v>
      </c>
      <c r="F81" s="102">
        <f t="shared" si="53"/>
        <v>0.5</v>
      </c>
      <c r="G81" s="83">
        <f>C81*F81</f>
        <v>17000</v>
      </c>
      <c r="H81" s="83">
        <f t="shared" ref="H81" si="58">G81*-$C$4</f>
        <v>-850</v>
      </c>
      <c r="I81" s="83">
        <f t="shared" ref="I81" si="59">G81*-$C$5</f>
        <v>0</v>
      </c>
      <c r="J81" s="83">
        <f t="shared" ref="J81" si="60">SUM(G81:I81)</f>
        <v>16150</v>
      </c>
      <c r="K81" s="103">
        <f>K69</f>
        <v>0.95</v>
      </c>
      <c r="L81" s="83">
        <v>0</v>
      </c>
      <c r="M81" s="83">
        <v>0</v>
      </c>
      <c r="N81" s="83">
        <f t="shared" ref="N81" si="61">SUM(J81,L81:M81)</f>
        <v>16150</v>
      </c>
      <c r="O81" s="83">
        <v>0</v>
      </c>
      <c r="P81" s="83">
        <f>SUM(N81:O81)*$C$6</f>
        <v>16150</v>
      </c>
      <c r="Q81" s="110">
        <f>D63+S65</f>
        <v>11400</v>
      </c>
      <c r="R81" s="84">
        <f>Q81-P81</f>
        <v>-4750</v>
      </c>
      <c r="S81" s="83">
        <f>(G81*K81-D81)*$C$6</f>
        <v>950</v>
      </c>
      <c r="T81" s="84">
        <f>T32+T57</f>
        <v>3800</v>
      </c>
      <c r="U81" s="84">
        <f t="shared" ref="U81" si="62">R81+S81+T81</f>
        <v>0</v>
      </c>
      <c r="V81" s="84" t="s">
        <v>26</v>
      </c>
    </row>
    <row r="82" spans="2:22" s="68" customFormat="1" x14ac:dyDescent="0.3">
      <c r="B82" s="68" t="s">
        <v>43</v>
      </c>
      <c r="C82" s="95" t="s">
        <v>26</v>
      </c>
      <c r="D82" s="95" t="s">
        <v>26</v>
      </c>
      <c r="E82" s="95" t="s">
        <v>26</v>
      </c>
      <c r="F82" s="118" t="s">
        <v>26</v>
      </c>
      <c r="G82" s="95" t="s">
        <v>26</v>
      </c>
      <c r="H82" s="95" t="s">
        <v>26</v>
      </c>
      <c r="I82" s="95" t="s">
        <v>26</v>
      </c>
      <c r="J82" s="95" t="s">
        <v>26</v>
      </c>
      <c r="K82" s="119" t="s">
        <v>26</v>
      </c>
      <c r="L82" s="95" t="s">
        <v>26</v>
      </c>
      <c r="M82" s="95" t="s">
        <v>26</v>
      </c>
      <c r="N82" s="95" t="s">
        <v>26</v>
      </c>
      <c r="O82" s="95" t="s">
        <v>26</v>
      </c>
      <c r="P82" s="95" t="s">
        <v>26</v>
      </c>
      <c r="Q82" s="95" t="s">
        <v>26</v>
      </c>
      <c r="R82" s="95" t="s">
        <v>26</v>
      </c>
      <c r="S82" s="95" t="s">
        <v>26</v>
      </c>
      <c r="T82" s="95" t="s">
        <v>26</v>
      </c>
      <c r="U82" s="95">
        <f>U81+S80</f>
        <v>0</v>
      </c>
      <c r="V82" s="95">
        <f>P81+U82</f>
        <v>16150</v>
      </c>
    </row>
    <row r="83" spans="2:22" s="69" customFormat="1" x14ac:dyDescent="0.3"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Q83" s="106"/>
      <c r="R83" s="105"/>
      <c r="S83" s="105"/>
      <c r="T83" s="106"/>
      <c r="U83" s="106"/>
      <c r="V83" s="106"/>
    </row>
    <row r="84" spans="2:22" x14ac:dyDescent="0.3"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  <c r="O84" s="122"/>
      <c r="Q84" s="124"/>
      <c r="R84" s="125"/>
      <c r="S84" s="125"/>
      <c r="T84" s="124"/>
      <c r="U84" s="124"/>
      <c r="V84" s="124"/>
    </row>
    <row r="85" spans="2:22" x14ac:dyDescent="0.3">
      <c r="B85" s="126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Q85" s="127"/>
      <c r="R85" s="128"/>
      <c r="S85" s="128"/>
      <c r="T85" s="127"/>
      <c r="U85" s="127"/>
      <c r="V85" s="127"/>
    </row>
    <row r="86" spans="2:22" x14ac:dyDescent="0.3">
      <c r="B86" s="129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Q86" s="124"/>
      <c r="R86" s="125"/>
      <c r="S86" s="125"/>
      <c r="T86" s="124"/>
      <c r="U86" s="124"/>
      <c r="V86" s="124"/>
    </row>
    <row r="87" spans="2:22" x14ac:dyDescent="0.3">
      <c r="Q87" s="124"/>
      <c r="R87" s="125"/>
      <c r="S87" s="125"/>
      <c r="T87" s="124"/>
      <c r="U87" s="124"/>
      <c r="V87" s="124"/>
    </row>
    <row r="94" spans="2:22" x14ac:dyDescent="0.3">
      <c r="C94" s="122"/>
      <c r="D94" s="122"/>
    </row>
    <row r="95" spans="2:22" x14ac:dyDescent="0.3">
      <c r="C95" s="122"/>
      <c r="D95" s="122"/>
    </row>
    <row r="96" spans="2:22" x14ac:dyDescent="0.3">
      <c r="C96" s="122"/>
      <c r="D96" s="122"/>
    </row>
    <row r="97" spans="3:4" x14ac:dyDescent="0.3">
      <c r="C97" s="122"/>
      <c r="D97" s="122"/>
    </row>
    <row r="98" spans="3:4" x14ac:dyDescent="0.3">
      <c r="C98" s="122"/>
      <c r="D98" s="122"/>
    </row>
    <row r="99" spans="3:4" x14ac:dyDescent="0.3">
      <c r="C99" s="122"/>
      <c r="D99" s="122"/>
    </row>
  </sheetData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FBF9F0EEF9024B851798905602A73B" ma:contentTypeVersion="9" ma:contentTypeDescription="Create a new document." ma:contentTypeScope="" ma:versionID="45e8029e237e199f9cf951e367fdf910">
  <xsd:schema xmlns:xsd="http://www.w3.org/2001/XMLSchema" xmlns:xs="http://www.w3.org/2001/XMLSchema" xmlns:p="http://schemas.microsoft.com/office/2006/metadata/properties" xmlns:ns2="52907788-3c74-4840-b653-af3aea5e5f4b" xmlns:ns3="49dd332d-6948-448e-8342-709605274695" targetNamespace="http://schemas.microsoft.com/office/2006/metadata/properties" ma:root="true" ma:fieldsID="d08053a06c3a585269aa433b4f8c0691" ns2:_="" ns3:_="">
    <xsd:import namespace="52907788-3c74-4840-b653-af3aea5e5f4b"/>
    <xsd:import namespace="49dd332d-6948-448e-8342-7096052746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07788-3c74-4840-b653-af3aea5e5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d332d-6948-448e-8342-7096052746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9AE9E2-B8A0-48A2-B1D2-FFE4FA8022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9dd332d-6948-448e-8342-709605274695"/>
    <ds:schemaRef ds:uri="52907788-3c74-4840-b653-af3aea5e5f4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0A8F41-3F8C-41A3-8A71-C57DA0AEA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701B30-F394-47CB-858C-B3A371098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07788-3c74-4840-b653-af3aea5e5f4b"/>
    <ds:schemaRef ds:uri="49dd332d-6948-448e-8342-7096052746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Blank Template</vt:lpstr>
      <vt:lpstr>Table 3 - Growth via recon</vt:lpstr>
      <vt:lpstr>Table 4 - Late appeal</vt:lpstr>
      <vt:lpstr>Table 5 - Revaluation</vt:lpstr>
      <vt:lpstr>Table 6 - reset at reval</vt:lpstr>
      <vt:lpstr>Table 7 - reval yr4, reset yr5</vt:lpstr>
      <vt:lpstr>Table 8 - phased reset</vt:lpstr>
      <vt:lpstr>'Blank Template'!Print_Area</vt:lpstr>
      <vt:lpstr>'Table 3 - Growth via recon'!Print_Area</vt:lpstr>
      <vt:lpstr>'Table 4 - Late appeal'!Print_Area</vt:lpstr>
      <vt:lpstr>'Table 5 - Revaluation'!Print_Area</vt:lpstr>
      <vt:lpstr>'Table 6 - reset at reval'!Print_Area</vt:lpstr>
      <vt:lpstr>'Table 7 - reval yr4, reset yr5'!Print_Area</vt:lpstr>
      <vt:lpstr>'Table 8 - phased reset'!Print_Area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Barnett</dc:creator>
  <cp:lastModifiedBy>Billie Jeyes</cp:lastModifiedBy>
  <dcterms:created xsi:type="dcterms:W3CDTF">2019-03-26T07:12:42Z</dcterms:created>
  <dcterms:modified xsi:type="dcterms:W3CDTF">2019-09-16T15:40:09Z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0x0101008EFBF9F0EEF9024B851798905602A73B</vt:lpwstr>
  </property>
</Properties>
</file>