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1"/>
  <workbookPr codeName="ThisWorkbook" defaultThemeVersion="166925"/>
  <mc:AlternateContent xmlns:mc="http://schemas.openxmlformats.org/markup-compatibility/2006">
    <mc:Choice Requires="x15">
      <x15ac:absPath xmlns:x15ac="http://schemas.microsoft.com/office/spreadsheetml/2010/11/ac" url="https://innercircleconsulting.sharepoint.com/sites/PAS/Shared Documents/Dev Obligations Guide/04-Delivery/Deliverables/Self assessment/"/>
    </mc:Choice>
  </mc:AlternateContent>
  <xr:revisionPtr revIDLastSave="23" documentId="8_{1C03B48C-4047-2F42-9A64-BFDD44AEB2D5}" xr6:coauthVersionLast="46" xr6:coauthVersionMax="47" xr10:uidLastSave="{2D5F002C-19B6-554F-8FBA-37C9059791AB}"/>
  <workbookProtection workbookAlgorithmName="SHA-512" workbookHashValue="hFCGm2gp7u+HC03GzKSaNiObHxqwBAxgroHpGR2fzDkbw0lzFzsJWW6zm8PGVTnaS5sHbsY5+G0aR9QHVYKOWA==" workbookSaltValue="v+B3RWqAookowE8vadr/4w==" workbookSpinCount="100000" lockStructure="1"/>
  <bookViews>
    <workbookView xWindow="940" yWindow="500" windowWidth="27860" windowHeight="16380" xr2:uid="{56610604-7026-EC47-A273-AA007A267257}"/>
  </bookViews>
  <sheets>
    <sheet name="INSTRUCTIONS" sheetId="3" r:id="rId1"/>
    <sheet name="GLOSSARY" sheetId="11" r:id="rId2"/>
    <sheet name="SELF-ASSESSMENT" sheetId="1" r:id="rId3"/>
    <sheet name="Recommendations" sheetId="4" r:id="rId4"/>
    <sheet name="Action plan" sheetId="10" r:id="rId5"/>
    <sheet name="SA Inputs" sheetId="5" state="hidden" r:id="rId6"/>
    <sheet name="CALCS" sheetId="6" state="hidden" r:id="rId7"/>
    <sheet name="Lists" sheetId="2" state="hidden" r:id="rId8"/>
  </sheets>
  <definedNames>
    <definedName name="_xlchart.v1.0" hidden="1">CALCS!$A$2:$B$25</definedName>
    <definedName name="_xlchart.v1.1" hidden="1">CALCS!$D$2:$D$25</definedName>
    <definedName name="_xlchart.v1.2" hidden="1">CALCS!$A$2:$B$25</definedName>
    <definedName name="_xlchart.v1.3" hidden="1">CALCS!$D$2:$D$25</definedName>
    <definedName name="_xlnm.Print_Area" localSheetId="3">Recommendations!$A$1:$I$42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 i="1" l="1"/>
  <c r="J42" i="1"/>
  <c r="J41" i="1"/>
  <c r="J40" i="1"/>
  <c r="J39" i="1"/>
  <c r="J36" i="1"/>
  <c r="C20" i="6" s="1"/>
  <c r="D20" i="6" s="1"/>
  <c r="J35" i="1"/>
  <c r="J34" i="1"/>
  <c r="J33" i="1"/>
  <c r="J32" i="1"/>
  <c r="J29" i="1"/>
  <c r="J28" i="1"/>
  <c r="J27" i="1"/>
  <c r="J26" i="1"/>
  <c r="J25" i="1"/>
  <c r="J13" i="1"/>
  <c r="J14" i="1"/>
  <c r="J15" i="1"/>
  <c r="J16" i="1"/>
  <c r="J19" i="1"/>
  <c r="J20" i="1"/>
  <c r="J21" i="1"/>
  <c r="J22" i="1"/>
  <c r="J12" i="1"/>
  <c r="B13" i="1"/>
  <c r="U13" i="5"/>
  <c r="L26" i="5"/>
  <c r="N26" i="5" s="1"/>
  <c r="L23" i="5"/>
  <c r="N23" i="5" s="1"/>
  <c r="L24" i="5"/>
  <c r="N24" i="5" s="1"/>
  <c r="L25" i="5"/>
  <c r="N25" i="5" s="1"/>
  <c r="L22" i="5"/>
  <c r="L18" i="5"/>
  <c r="N18" i="5" s="1"/>
  <c r="L19" i="5"/>
  <c r="N19" i="5" s="1"/>
  <c r="L20" i="5"/>
  <c r="L21" i="5"/>
  <c r="L17" i="5"/>
  <c r="N17" i="5" s="1"/>
  <c r="L13" i="5"/>
  <c r="N13" i="5" s="1"/>
  <c r="L14" i="5"/>
  <c r="L15" i="5"/>
  <c r="L16" i="5"/>
  <c r="N16" i="5" s="1"/>
  <c r="L12" i="5"/>
  <c r="N12" i="5" s="1"/>
  <c r="L9" i="5"/>
  <c r="L10" i="5"/>
  <c r="N10" i="5" s="1"/>
  <c r="L11" i="5"/>
  <c r="N11" i="5" s="1"/>
  <c r="L8" i="5"/>
  <c r="N8" i="5" s="1"/>
  <c r="L4" i="5"/>
  <c r="L5" i="5"/>
  <c r="N5" i="5" s="1"/>
  <c r="L6" i="5"/>
  <c r="L7" i="5"/>
  <c r="N7" i="5" s="1"/>
  <c r="L3" i="5"/>
  <c r="N3" i="5" s="1"/>
  <c r="C12" i="1"/>
  <c r="C13" i="1"/>
  <c r="C14" i="1"/>
  <c r="C15" i="1"/>
  <c r="C16" i="1"/>
  <c r="C19" i="1"/>
  <c r="C20" i="1"/>
  <c r="C21" i="1"/>
  <c r="C22" i="1"/>
  <c r="C25" i="1"/>
  <c r="C26" i="1"/>
  <c r="C27" i="1"/>
  <c r="C28" i="1"/>
  <c r="C29" i="1"/>
  <c r="C32" i="1"/>
  <c r="C33" i="1"/>
  <c r="C34" i="1"/>
  <c r="C35" i="1"/>
  <c r="C36" i="1"/>
  <c r="C39" i="1"/>
  <c r="C40" i="1"/>
  <c r="C41" i="1"/>
  <c r="C42" i="1"/>
  <c r="C43" i="1"/>
  <c r="C4" i="4"/>
  <c r="C4" i="10" s="1"/>
  <c r="C5" i="4"/>
  <c r="C5" i="10" s="1"/>
  <c r="C3" i="4"/>
  <c r="C3" i="10" s="1"/>
  <c r="O4" i="5"/>
  <c r="O5" i="5"/>
  <c r="O6" i="5"/>
  <c r="O7" i="5"/>
  <c r="O8" i="5"/>
  <c r="O9" i="5"/>
  <c r="O10" i="5"/>
  <c r="O11" i="5"/>
  <c r="O12" i="5"/>
  <c r="O13" i="5"/>
  <c r="O14" i="5"/>
  <c r="O15" i="5"/>
  <c r="O16" i="5"/>
  <c r="O17" i="5"/>
  <c r="O18" i="5"/>
  <c r="O19" i="5"/>
  <c r="O20" i="5"/>
  <c r="O21" i="5"/>
  <c r="O22" i="5"/>
  <c r="O23" i="5"/>
  <c r="O24" i="5"/>
  <c r="O25" i="5"/>
  <c r="O26" i="5"/>
  <c r="O3" i="5"/>
  <c r="C6" i="2"/>
  <c r="B16" i="1"/>
  <c r="B12" i="1"/>
  <c r="D13" i="1"/>
  <c r="B14" i="1"/>
  <c r="D14" i="1"/>
  <c r="B15" i="1"/>
  <c r="D15" i="1"/>
  <c r="D16" i="1"/>
  <c r="D12" i="1"/>
  <c r="B3" i="6"/>
  <c r="B4" i="6"/>
  <c r="B5" i="6"/>
  <c r="B6" i="6"/>
  <c r="B7" i="6"/>
  <c r="B8" i="6"/>
  <c r="B9" i="6"/>
  <c r="B10" i="6"/>
  <c r="B11" i="6"/>
  <c r="B12" i="6"/>
  <c r="B13" i="6"/>
  <c r="B14" i="6"/>
  <c r="B15" i="6"/>
  <c r="B16" i="6"/>
  <c r="B17" i="6"/>
  <c r="B18" i="6"/>
  <c r="B19" i="6"/>
  <c r="B20" i="6"/>
  <c r="B21" i="6"/>
  <c r="B22" i="6"/>
  <c r="B23" i="6"/>
  <c r="B24" i="6"/>
  <c r="B25" i="6"/>
  <c r="B39" i="1"/>
  <c r="D39" i="1"/>
  <c r="B40" i="1"/>
  <c r="D40" i="1"/>
  <c r="B41" i="1"/>
  <c r="D41" i="1"/>
  <c r="B42" i="1"/>
  <c r="D42" i="1"/>
  <c r="B43" i="1"/>
  <c r="D43" i="1"/>
  <c r="A40" i="1"/>
  <c r="A41" i="1"/>
  <c r="A42" i="1"/>
  <c r="A43" i="1"/>
  <c r="B32" i="1"/>
  <c r="D32" i="1"/>
  <c r="B33" i="1"/>
  <c r="D33" i="1"/>
  <c r="B34" i="1"/>
  <c r="D34" i="1"/>
  <c r="B35" i="1"/>
  <c r="D35" i="1"/>
  <c r="B36" i="1"/>
  <c r="D36" i="1"/>
  <c r="A33" i="1"/>
  <c r="A34" i="1"/>
  <c r="A35" i="1"/>
  <c r="A36" i="1"/>
  <c r="A39" i="1"/>
  <c r="A32" i="1"/>
  <c r="B25" i="1"/>
  <c r="D25" i="1"/>
  <c r="B26" i="1"/>
  <c r="D26" i="1"/>
  <c r="B27" i="1"/>
  <c r="D27" i="1"/>
  <c r="B28" i="1"/>
  <c r="D28" i="1"/>
  <c r="B29" i="1"/>
  <c r="D29" i="1"/>
  <c r="A26" i="1"/>
  <c r="A27" i="1"/>
  <c r="A28" i="1"/>
  <c r="A29" i="1"/>
  <c r="A25" i="1"/>
  <c r="B19" i="1"/>
  <c r="D19" i="1"/>
  <c r="B20" i="1"/>
  <c r="D20" i="1"/>
  <c r="B21" i="1"/>
  <c r="D21" i="1"/>
  <c r="B22" i="1"/>
  <c r="D22" i="1"/>
  <c r="A20" i="1"/>
  <c r="A21" i="1"/>
  <c r="A22" i="1"/>
  <c r="A19" i="1"/>
  <c r="A3" i="6"/>
  <c r="A4" i="6"/>
  <c r="A5" i="6"/>
  <c r="A6" i="6"/>
  <c r="A7" i="6"/>
  <c r="A8" i="6"/>
  <c r="A9" i="6"/>
  <c r="A10" i="6"/>
  <c r="A11" i="6"/>
  <c r="D31" i="6" s="1"/>
  <c r="A12" i="6"/>
  <c r="A13" i="6"/>
  <c r="A14" i="6"/>
  <c r="A15" i="6"/>
  <c r="A16" i="6"/>
  <c r="D33" i="6" s="1"/>
  <c r="A17" i="6"/>
  <c r="A18" i="6"/>
  <c r="A19" i="6"/>
  <c r="A20" i="6"/>
  <c r="A21" i="6"/>
  <c r="D32" i="6" s="1"/>
  <c r="A22" i="6"/>
  <c r="A23" i="6"/>
  <c r="A24" i="6"/>
  <c r="A25" i="6"/>
  <c r="A2" i="6"/>
  <c r="D29" i="6" s="1"/>
  <c r="B2" i="6"/>
  <c r="J18" i="1" l="1"/>
  <c r="H19" i="1" s="1" a="1"/>
  <c r="H19" i="1" s="1"/>
  <c r="S16" i="5"/>
  <c r="M15" i="6" s="1"/>
  <c r="N22" i="5"/>
  <c r="S9" i="5" s="1"/>
  <c r="M8" i="6" s="1"/>
  <c r="N21" i="5"/>
  <c r="S22" i="5" s="1"/>
  <c r="M21" i="6" s="1"/>
  <c r="N20" i="5"/>
  <c r="S23" i="5" s="1"/>
  <c r="M22" i="6" s="1"/>
  <c r="S4" i="5"/>
  <c r="M3" i="6" s="1"/>
  <c r="S24" i="5"/>
  <c r="M23" i="6" s="1"/>
  <c r="N15" i="5"/>
  <c r="S20" i="5" s="1"/>
  <c r="M19" i="6" s="1"/>
  <c r="S21" i="5"/>
  <c r="M20" i="6" s="1"/>
  <c r="S10" i="5"/>
  <c r="M9" i="6" s="1"/>
  <c r="N14" i="5"/>
  <c r="S19" i="5" s="1"/>
  <c r="M18" i="6" s="1"/>
  <c r="S6" i="5"/>
  <c r="M5" i="6" s="1"/>
  <c r="N9" i="5"/>
  <c r="S17" i="5" s="1"/>
  <c r="M16" i="6" s="1"/>
  <c r="N6" i="5"/>
  <c r="S12" i="5" s="1"/>
  <c r="M11" i="6" s="1"/>
  <c r="N4" i="5"/>
  <c r="S26" i="5" s="1"/>
  <c r="M25" i="6" s="1"/>
  <c r="S3" i="5"/>
  <c r="M2" i="6" s="1"/>
  <c r="S11" i="5"/>
  <c r="M10" i="6" s="1"/>
  <c r="S5" i="5"/>
  <c r="M4" i="6" s="1"/>
  <c r="S15" i="5"/>
  <c r="M14" i="6" s="1"/>
  <c r="S18" i="5"/>
  <c r="M17" i="6" s="1"/>
  <c r="S25" i="5"/>
  <c r="M24" i="6" s="1"/>
  <c r="S7" i="5"/>
  <c r="M6" i="6" s="1"/>
  <c r="S8" i="5"/>
  <c r="M7" i="6" s="1"/>
  <c r="S13" i="5"/>
  <c r="M12" i="6" s="1"/>
  <c r="S14" i="5"/>
  <c r="M13" i="6" s="1"/>
  <c r="M21" i="5"/>
  <c r="C55" i="6"/>
  <c r="D30" i="6"/>
  <c r="C25" i="6"/>
  <c r="D25" i="6" s="1"/>
  <c r="C24" i="6"/>
  <c r="D24" i="6" s="1"/>
  <c r="C23" i="6"/>
  <c r="D23" i="6" s="1"/>
  <c r="C22" i="6"/>
  <c r="D22" i="6" s="1"/>
  <c r="C3" i="6"/>
  <c r="D3" i="6" s="1"/>
  <c r="C4" i="6"/>
  <c r="D4" i="6" s="1"/>
  <c r="C5" i="6"/>
  <c r="D5" i="6" s="1"/>
  <c r="C6" i="6"/>
  <c r="D6" i="6" s="1"/>
  <c r="C2" i="6"/>
  <c r="D2" i="6" s="1"/>
  <c r="E6" i="2"/>
  <c r="D6" i="2"/>
  <c r="B30" i="6" l="1"/>
  <c r="J31" i="1"/>
  <c r="H32" i="1" s="1" a="1"/>
  <c r="H32" i="1" s="1"/>
  <c r="J24" i="1"/>
  <c r="H25" i="1" s="1" a="1"/>
  <c r="H25" i="1" s="1"/>
  <c r="C21" i="6"/>
  <c r="D21" i="6" s="1"/>
  <c r="J38" i="1"/>
  <c r="H39" i="1" s="1" a="1"/>
  <c r="H39" i="1" s="1"/>
  <c r="C7" i="6"/>
  <c r="D7" i="6" s="1"/>
  <c r="M4" i="5"/>
  <c r="M24" i="5"/>
  <c r="M7" i="5"/>
  <c r="M25" i="5"/>
  <c r="M6" i="5"/>
  <c r="M26" i="5"/>
  <c r="M5" i="5"/>
  <c r="M23" i="5"/>
  <c r="M3" i="5"/>
  <c r="C50" i="6"/>
  <c r="C46" i="6"/>
  <c r="C44" i="6"/>
  <c r="C52" i="6"/>
  <c r="C60" i="6"/>
  <c r="C59" i="6"/>
  <c r="C48" i="6"/>
  <c r="C57" i="6"/>
  <c r="C45" i="6"/>
  <c r="C19" i="6"/>
  <c r="D19" i="6" s="1"/>
  <c r="C8" i="6"/>
  <c r="D8" i="6" s="1"/>
  <c r="C18" i="6"/>
  <c r="D18" i="6" s="1"/>
  <c r="C17" i="6"/>
  <c r="D17" i="6" s="1"/>
  <c r="C16" i="6"/>
  <c r="D16" i="6" s="1"/>
  <c r="C15" i="6"/>
  <c r="D15" i="6" s="1"/>
  <c r="C14" i="6"/>
  <c r="D14" i="6" s="1"/>
  <c r="C13" i="6"/>
  <c r="D13" i="6" s="1"/>
  <c r="C12" i="6"/>
  <c r="D12" i="6" s="1"/>
  <c r="C11" i="6"/>
  <c r="D11" i="6" s="1"/>
  <c r="C10" i="6"/>
  <c r="D10" i="6" s="1"/>
  <c r="C9" i="6"/>
  <c r="D9" i="6" s="1"/>
  <c r="J11" i="1"/>
  <c r="H12" i="1" s="1" a="1"/>
  <c r="H12" i="1" s="1"/>
  <c r="B33" i="6" l="1"/>
  <c r="M22" i="5"/>
  <c r="M8" i="5"/>
  <c r="M11" i="5"/>
  <c r="M15" i="5"/>
  <c r="M19" i="5"/>
  <c r="M12" i="5"/>
  <c r="M16" i="5"/>
  <c r="M9" i="5"/>
  <c r="M13" i="5"/>
  <c r="M20" i="5"/>
  <c r="M10" i="5"/>
  <c r="M14" i="5"/>
  <c r="M18" i="5"/>
  <c r="M17" i="5"/>
  <c r="C41" i="6"/>
  <c r="C42" i="6"/>
  <c r="C36" i="6"/>
  <c r="C43" i="6"/>
  <c r="C56" i="6"/>
  <c r="C38" i="6"/>
  <c r="C51" i="6"/>
  <c r="C47" i="6"/>
  <c r="C40" i="6"/>
  <c r="C58" i="6"/>
  <c r="C53" i="6"/>
  <c r="C54" i="6"/>
  <c r="C49" i="6"/>
  <c r="C26" i="6"/>
  <c r="J9" i="1" s="1"/>
  <c r="B7" i="1" s="1" a="1"/>
  <c r="B7" i="1" s="1"/>
  <c r="B32" i="6" l="1"/>
  <c r="B31" i="6"/>
  <c r="B29" i="6"/>
  <c r="F2" i="6"/>
  <c r="G2" i="6" s="1"/>
  <c r="I7" i="6" s="1"/>
  <c r="F4" i="6"/>
  <c r="G4" i="6" s="1"/>
  <c r="I13" i="6" s="1"/>
  <c r="F5" i="6"/>
  <c r="G5" i="6" s="1"/>
  <c r="I11" i="6" s="1"/>
  <c r="F6" i="6"/>
  <c r="G6" i="6" s="1"/>
  <c r="I24" i="6" s="1"/>
  <c r="F3" i="6"/>
  <c r="G3" i="6" s="1"/>
  <c r="I25" i="6" s="1"/>
  <c r="F16" i="6"/>
  <c r="G16" i="6" s="1"/>
  <c r="I3" i="6" s="1"/>
  <c r="F18" i="6"/>
  <c r="G18" i="6" s="1"/>
  <c r="I6" i="6" s="1"/>
  <c r="F20" i="6"/>
  <c r="G20" i="6" s="1"/>
  <c r="I21" i="6" s="1"/>
  <c r="F19" i="6"/>
  <c r="G19" i="6" s="1"/>
  <c r="I22" i="6" s="1"/>
  <c r="F17" i="6"/>
  <c r="G17" i="6" s="1"/>
  <c r="I23" i="6" s="1"/>
  <c r="E10" i="6"/>
  <c r="E15" i="6"/>
  <c r="E17" i="6"/>
  <c r="E2" i="6"/>
  <c r="E5" i="6"/>
  <c r="E12" i="6"/>
  <c r="E13" i="6"/>
  <c r="E24" i="6"/>
  <c r="E8" i="6"/>
  <c r="E11" i="6"/>
  <c r="E22" i="6"/>
  <c r="E25" i="6"/>
  <c r="E9" i="6"/>
  <c r="E20" i="6"/>
  <c r="E23" i="6"/>
  <c r="E7" i="6"/>
  <c r="E18" i="6"/>
  <c r="E3" i="6"/>
  <c r="E21" i="6"/>
  <c r="E6" i="6"/>
  <c r="E16" i="6"/>
  <c r="E19" i="6"/>
  <c r="E4" i="6"/>
  <c r="E14" i="6"/>
  <c r="H3" i="4"/>
  <c r="C39" i="6"/>
  <c r="C37" i="6"/>
  <c r="C30" i="6" l="1"/>
  <c r="C6" i="10"/>
  <c r="C33" i="6"/>
  <c r="C32" i="6"/>
  <c r="C31" i="6"/>
  <c r="C29" i="6"/>
  <c r="F15" i="6"/>
  <c r="G15" i="6" s="1"/>
  <c r="I20" i="6" s="1"/>
  <c r="F14" i="6"/>
  <c r="G14" i="6" s="1"/>
  <c r="I19" i="6" s="1"/>
  <c r="F11" i="6"/>
  <c r="G11" i="6" s="1"/>
  <c r="I5" i="6" s="1"/>
  <c r="F13" i="6"/>
  <c r="G13" i="6" s="1"/>
  <c r="I18" i="6" s="1"/>
  <c r="F12" i="6"/>
  <c r="G12" i="6" s="1"/>
  <c r="I9" i="6" s="1"/>
  <c r="F22" i="6"/>
  <c r="G22" i="6" s="1"/>
  <c r="I10" i="6" s="1"/>
  <c r="F23" i="6"/>
  <c r="G23" i="6" s="1"/>
  <c r="I17" i="6" s="1"/>
  <c r="F24" i="6"/>
  <c r="G24" i="6" s="1"/>
  <c r="I15" i="6" s="1"/>
  <c r="F25" i="6"/>
  <c r="G25" i="6" s="1"/>
  <c r="I12" i="6" s="1"/>
  <c r="F21" i="6"/>
  <c r="G21" i="6" s="1"/>
  <c r="I8" i="6" s="1"/>
  <c r="F7" i="6"/>
  <c r="G7" i="6" s="1"/>
  <c r="I2" i="6" s="1"/>
  <c r="F8" i="6"/>
  <c r="G8" i="6" s="1"/>
  <c r="I16" i="6" s="1"/>
  <c r="F10" i="6"/>
  <c r="G10" i="6" s="1"/>
  <c r="I14" i="6" s="1"/>
  <c r="F9" i="6"/>
  <c r="G9" i="6" s="1"/>
  <c r="I4" i="6" s="1"/>
  <c r="D39" i="6"/>
  <c r="D56" i="6"/>
  <c r="D38" i="6"/>
  <c r="D53" i="6"/>
  <c r="D59" i="6"/>
  <c r="D48" i="6"/>
  <c r="D47" i="6"/>
  <c r="D54" i="6"/>
  <c r="D51" i="6"/>
  <c r="D55" i="6"/>
  <c r="D37" i="6"/>
  <c r="D41" i="6"/>
  <c r="D60" i="6"/>
  <c r="D52" i="6"/>
  <c r="D57" i="6"/>
  <c r="D44" i="6"/>
  <c r="D45" i="6"/>
  <c r="D46" i="6"/>
  <c r="D50" i="6"/>
  <c r="D42" i="6"/>
  <c r="D40" i="6"/>
  <c r="D49" i="6"/>
  <c r="D36" i="6"/>
  <c r="D58" i="6"/>
  <c r="D43" i="6"/>
  <c r="I29" i="6" l="1"/>
  <c r="B10" i="4" s="1"/>
  <c r="A11" i="10" s="1"/>
  <c r="J2" i="6"/>
  <c r="J17" i="6"/>
  <c r="I31" i="6"/>
  <c r="B12" i="4" s="1"/>
  <c r="A13" i="10" s="1"/>
  <c r="I30" i="6"/>
  <c r="B11" i="4" s="1"/>
  <c r="A12" i="10" s="1"/>
  <c r="J11" i="6"/>
  <c r="I32" i="6"/>
  <c r="B13" i="4" s="1"/>
  <c r="A14" i="10" s="1"/>
  <c r="J9" i="6"/>
  <c r="J13" i="6"/>
  <c r="J18" i="6"/>
  <c r="J12" i="6"/>
  <c r="J20" i="6"/>
  <c r="J22" i="6"/>
  <c r="J25" i="6"/>
  <c r="J7" i="6"/>
  <c r="J24" i="6"/>
  <c r="J23" i="6"/>
  <c r="J3" i="6"/>
  <c r="J6" i="6"/>
  <c r="J21" i="6"/>
  <c r="J8" i="6"/>
  <c r="I33" i="6"/>
  <c r="B14" i="4" s="1"/>
  <c r="A15" i="10" s="1"/>
  <c r="J4" i="6"/>
  <c r="J14" i="6"/>
  <c r="J16" i="6"/>
  <c r="J19" i="6"/>
  <c r="J5" i="6"/>
  <c r="J15" i="6"/>
  <c r="J10" i="6"/>
  <c r="P2" i="6" l="1"/>
  <c r="P3" i="6"/>
  <c r="V3" i="6" s="1"/>
  <c r="P7" i="6"/>
  <c r="P11" i="6"/>
  <c r="P15" i="6"/>
  <c r="P19" i="6"/>
  <c r="P23" i="6"/>
  <c r="P4" i="6"/>
  <c r="P8" i="6"/>
  <c r="P12" i="6"/>
  <c r="P16" i="6"/>
  <c r="P20" i="6"/>
  <c r="P24" i="6"/>
  <c r="P5" i="6"/>
  <c r="P9" i="6"/>
  <c r="P13" i="6"/>
  <c r="P17" i="6"/>
  <c r="P21" i="6"/>
  <c r="P25" i="6"/>
  <c r="P6" i="6"/>
  <c r="P10" i="6"/>
  <c r="P14" i="6"/>
  <c r="P18" i="6"/>
  <c r="P22" i="6"/>
  <c r="Q2" i="6" l="1"/>
  <c r="V2" i="6"/>
  <c r="Q25" i="6"/>
  <c r="W25" i="6" s="1"/>
  <c r="V25" i="6"/>
  <c r="Q16" i="6"/>
  <c r="R16" i="6" s="1"/>
  <c r="S16" i="6" s="1"/>
  <c r="T16" i="6" s="1"/>
  <c r="V16" i="6"/>
  <c r="Q7" i="6"/>
  <c r="W7" i="6" s="1"/>
  <c r="V7" i="6"/>
  <c r="Q5" i="6"/>
  <c r="W5" i="6" s="1"/>
  <c r="V5" i="6"/>
  <c r="Q12" i="6"/>
  <c r="R12" i="6" s="1"/>
  <c r="S12" i="6" s="1"/>
  <c r="T12" i="6" s="1"/>
  <c r="V12" i="6"/>
  <c r="Q19" i="6"/>
  <c r="R19" i="6" s="1"/>
  <c r="V19" i="6"/>
  <c r="Q3" i="6"/>
  <c r="R3" i="6" s="1"/>
  <c r="S3" i="6" s="1"/>
  <c r="T3" i="6" s="1"/>
  <c r="Q18" i="6"/>
  <c r="R18" i="6" s="1"/>
  <c r="V18" i="6"/>
  <c r="Q9" i="6"/>
  <c r="W9" i="6" s="1"/>
  <c r="V9" i="6"/>
  <c r="Q23" i="6"/>
  <c r="W23" i="6" s="1"/>
  <c r="V23" i="6"/>
  <c r="Q14" i="6"/>
  <c r="R14" i="6" s="1"/>
  <c r="S14" i="6" s="1"/>
  <c r="T14" i="6" s="1"/>
  <c r="V14" i="6"/>
  <c r="Q21" i="6"/>
  <c r="R21" i="6" s="1"/>
  <c r="V21" i="6"/>
  <c r="Q10" i="6"/>
  <c r="W10" i="6" s="1"/>
  <c r="V10" i="6"/>
  <c r="Q17" i="6"/>
  <c r="R17" i="6" s="1"/>
  <c r="V17" i="6"/>
  <c r="Q24" i="6"/>
  <c r="R24" i="6" s="1"/>
  <c r="V24" i="6"/>
  <c r="Q8" i="6"/>
  <c r="R8" i="6" s="1"/>
  <c r="S8" i="6" s="1"/>
  <c r="T8" i="6" s="1"/>
  <c r="V8" i="6"/>
  <c r="Q15" i="6"/>
  <c r="R15" i="6" s="1"/>
  <c r="S15" i="6" s="1"/>
  <c r="T15" i="6" s="1"/>
  <c r="V15" i="6"/>
  <c r="Q22" i="6"/>
  <c r="W22" i="6" s="1"/>
  <c r="V22" i="6"/>
  <c r="Q6" i="6"/>
  <c r="R6" i="6" s="1"/>
  <c r="S6" i="6" s="1"/>
  <c r="T6" i="6" s="1"/>
  <c r="V6" i="6"/>
  <c r="Q13" i="6"/>
  <c r="W13" i="6" s="1"/>
  <c r="V13" i="6"/>
  <c r="Q20" i="6"/>
  <c r="W20" i="6" s="1"/>
  <c r="V20" i="6"/>
  <c r="Q4" i="6"/>
  <c r="R4" i="6" s="1"/>
  <c r="S4" i="6" s="1"/>
  <c r="T4" i="6" s="1"/>
  <c r="V4" i="6"/>
  <c r="Q11" i="6"/>
  <c r="W11" i="6" s="1"/>
  <c r="V11" i="6"/>
  <c r="R2" i="6" l="1"/>
  <c r="S2" i="6" s="1"/>
  <c r="T2" i="6" s="1"/>
  <c r="W2" i="6"/>
  <c r="S21" i="6"/>
  <c r="T21" i="6" s="1"/>
  <c r="S18" i="6"/>
  <c r="T18" i="6" s="1"/>
  <c r="S24" i="6"/>
  <c r="T24" i="6" s="1"/>
  <c r="S17" i="6"/>
  <c r="T17" i="6" s="1"/>
  <c r="S19" i="6"/>
  <c r="T19" i="6" s="1"/>
  <c r="W18" i="6"/>
  <c r="R23" i="6"/>
  <c r="R25" i="6"/>
  <c r="R5" i="6"/>
  <c r="S5" i="6" s="1"/>
  <c r="T5" i="6" s="1"/>
  <c r="W21" i="6"/>
  <c r="R10" i="6"/>
  <c r="S10" i="6" s="1"/>
  <c r="T10" i="6" s="1"/>
  <c r="W19" i="6"/>
  <c r="W16" i="6"/>
  <c r="W4" i="6"/>
  <c r="R22" i="6"/>
  <c r="R13" i="6"/>
  <c r="S13" i="6" s="1"/>
  <c r="T13" i="6" s="1"/>
  <c r="W3" i="6"/>
  <c r="W12" i="6"/>
  <c r="W15" i="6"/>
  <c r="R7" i="6"/>
  <c r="S7" i="6" s="1"/>
  <c r="T7" i="6" s="1"/>
  <c r="R11" i="6"/>
  <c r="S11" i="6" s="1"/>
  <c r="T11" i="6" s="1"/>
  <c r="W24" i="6"/>
  <c r="R20" i="6"/>
  <c r="R9" i="6"/>
  <c r="S9" i="6" s="1"/>
  <c r="T9" i="6" s="1"/>
  <c r="W14" i="6"/>
  <c r="W6" i="6"/>
  <c r="W8" i="6"/>
  <c r="W17" i="6"/>
  <c r="S25" i="6" l="1"/>
  <c r="T25" i="6" s="1"/>
  <c r="S22" i="6"/>
  <c r="T22" i="6" s="1"/>
  <c r="S20" i="6"/>
  <c r="T20" i="6" s="1"/>
  <c r="S23" i="6"/>
  <c r="T23" i="6" s="1"/>
  <c r="U23" i="6" l="1"/>
  <c r="U8" i="6"/>
  <c r="U9" i="6"/>
  <c r="U21" i="6"/>
  <c r="U7" i="6"/>
  <c r="U11" i="6"/>
  <c r="U6" i="6"/>
  <c r="U17" i="6"/>
  <c r="U20" i="6"/>
  <c r="U14" i="6"/>
  <c r="U5" i="6"/>
  <c r="U25" i="6"/>
  <c r="U2" i="6"/>
  <c r="U22" i="6"/>
  <c r="U18" i="6"/>
  <c r="U12" i="6"/>
  <c r="U19" i="6"/>
  <c r="U3" i="6"/>
  <c r="U15" i="6"/>
  <c r="U24" i="6"/>
  <c r="U16" i="6"/>
  <c r="U13" i="6"/>
  <c r="U10" i="6"/>
  <c r="U4" i="6"/>
  <c r="Z5" i="6" l="1"/>
  <c r="AB5" i="6" s="1"/>
  <c r="F22" i="4" s="1"/>
  <c r="Z15" i="6"/>
  <c r="C32" i="4" s="1"/>
  <c r="Z2" i="6"/>
  <c r="Z24" i="6"/>
  <c r="Z14" i="6"/>
  <c r="C31" i="4" s="1"/>
  <c r="Z17" i="6"/>
  <c r="C34" i="4" s="1"/>
  <c r="Z8" i="6"/>
  <c r="C25" i="4" s="1"/>
  <c r="Z7" i="6"/>
  <c r="Z4" i="6"/>
  <c r="Z10" i="6"/>
  <c r="Z13" i="6"/>
  <c r="Z3" i="6"/>
  <c r="Z11" i="6"/>
  <c r="Z19" i="6"/>
  <c r="C36" i="4" s="1"/>
  <c r="Z20" i="6"/>
  <c r="Z18" i="6"/>
  <c r="Z21" i="6"/>
  <c r="Z12" i="6"/>
  <c r="Z9" i="6"/>
  <c r="Z16" i="6"/>
  <c r="Z23" i="6"/>
  <c r="Z6" i="6"/>
  <c r="Z22" i="6"/>
  <c r="Z25" i="6"/>
  <c r="C22" i="4"/>
  <c r="AA5" i="6" l="1"/>
  <c r="A22" i="4" s="1"/>
  <c r="AB16" i="6"/>
  <c r="F33" i="4" s="1"/>
  <c r="AA16" i="6"/>
  <c r="A33" i="4" s="1"/>
  <c r="AB6" i="6"/>
  <c r="F23" i="4" s="1"/>
  <c r="AA6" i="6"/>
  <c r="A23" i="4" s="1"/>
  <c r="AB19" i="6"/>
  <c r="F36" i="4" s="1"/>
  <c r="AA19" i="6"/>
  <c r="A36" i="4" s="1"/>
  <c r="AB17" i="6"/>
  <c r="F34" i="4" s="1"/>
  <c r="AA17" i="6"/>
  <c r="A34" i="4" s="1"/>
  <c r="C40" i="4"/>
  <c r="AA23" i="6"/>
  <c r="A40" i="4" s="1"/>
  <c r="AB23" i="6"/>
  <c r="F40" i="4" s="1"/>
  <c r="AB24" i="6"/>
  <c r="F41" i="4" s="1"/>
  <c r="AA24" i="6"/>
  <c r="A41" i="4" s="1"/>
  <c r="AB9" i="6"/>
  <c r="F26" i="4" s="1"/>
  <c r="AA9" i="6"/>
  <c r="A26" i="4" s="1"/>
  <c r="AB12" i="6"/>
  <c r="F29" i="4" s="1"/>
  <c r="AA12" i="6"/>
  <c r="A29" i="4" s="1"/>
  <c r="AB21" i="6"/>
  <c r="F38" i="4" s="1"/>
  <c r="AA21" i="6"/>
  <c r="A38" i="4" s="1"/>
  <c r="AB4" i="6"/>
  <c r="F21" i="4" s="1"/>
  <c r="AA4" i="6"/>
  <c r="A21" i="4" s="1"/>
  <c r="AB11" i="6"/>
  <c r="F28" i="4" s="1"/>
  <c r="AA11" i="6"/>
  <c r="A28" i="4" s="1"/>
  <c r="AB3" i="6"/>
  <c r="F20" i="4" s="1"/>
  <c r="AA3" i="6"/>
  <c r="A20" i="4" s="1"/>
  <c r="AB13" i="6"/>
  <c r="F30" i="4" s="1"/>
  <c r="AA13" i="6"/>
  <c r="A30" i="4" s="1"/>
  <c r="AB15" i="6"/>
  <c r="F32" i="4" s="1"/>
  <c r="AA15" i="6"/>
  <c r="A32" i="4" s="1"/>
  <c r="C41" i="4"/>
  <c r="C30" i="4"/>
  <c r="AB7" i="6"/>
  <c r="F24" i="4" s="1"/>
  <c r="AA7" i="6"/>
  <c r="A24" i="4" s="1"/>
  <c r="AA14" i="6"/>
  <c r="A31" i="4" s="1"/>
  <c r="AB14" i="6"/>
  <c r="F31" i="4" s="1"/>
  <c r="AB2" i="6"/>
  <c r="F19" i="4" s="1"/>
  <c r="AA2" i="6"/>
  <c r="A19" i="4" s="1"/>
  <c r="AB10" i="6"/>
  <c r="F27" i="4" s="1"/>
  <c r="AA10" i="6"/>
  <c r="A27" i="4" s="1"/>
  <c r="C42" i="4"/>
  <c r="AB25" i="6"/>
  <c r="F42" i="4" s="1"/>
  <c r="AA25" i="6"/>
  <c r="A42" i="4" s="1"/>
  <c r="AB22" i="6"/>
  <c r="F39" i="4" s="1"/>
  <c r="AA22" i="6"/>
  <c r="A39" i="4" s="1"/>
  <c r="AB18" i="6"/>
  <c r="F35" i="4" s="1"/>
  <c r="AA18" i="6"/>
  <c r="A35" i="4" s="1"/>
  <c r="C21" i="4"/>
  <c r="C19" i="4"/>
  <c r="AB20" i="6"/>
  <c r="F37" i="4" s="1"/>
  <c r="AA20" i="6"/>
  <c r="A37" i="4" s="1"/>
  <c r="AA8" i="6"/>
  <c r="A25" i="4" s="1"/>
  <c r="AB8" i="6"/>
  <c r="F25" i="4" s="1"/>
  <c r="C38" i="4"/>
  <c r="C35" i="4"/>
  <c r="C39" i="4"/>
  <c r="C29" i="4"/>
  <c r="C20" i="4"/>
  <c r="C26" i="4"/>
  <c r="C33" i="4"/>
  <c r="C28" i="4"/>
  <c r="C27" i="4"/>
  <c r="C23" i="4"/>
  <c r="C24" i="4"/>
  <c r="C3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<sst xmlns="http://schemas.openxmlformats.org/spreadsheetml/2006/main" count="569" uniqueCount="288">
  <si>
    <t>Good governance for developer contributions</t>
  </si>
  <si>
    <t>About this self-assessment</t>
  </si>
  <si>
    <t>Contents</t>
  </si>
  <si>
    <t>Tab 1: Self-assessment</t>
  </si>
  <si>
    <t>Tab 2: Recommendations</t>
  </si>
  <si>
    <t>Tab 3: Action plan</t>
  </si>
  <si>
    <t>This is the self-assessment page. Read the questions below, and enter the answer that best fits your current situation.</t>
  </si>
  <si>
    <t>Council name</t>
  </si>
  <si>
    <t>INPUT HERE</t>
  </si>
  <si>
    <t>Assessor(s)</t>
  </si>
  <si>
    <t>Date of assessment</t>
  </si>
  <si>
    <t>Assessed maturity level</t>
  </si>
  <si>
    <t>Cells highlighted in yellow = 
'input' cells</t>
  </si>
  <si>
    <t>SCORE</t>
  </si>
  <si>
    <t>Self-assessment</t>
  </si>
  <si>
    <t>LEADERSHIP &amp; RESOURCES</t>
  </si>
  <si>
    <t>A</t>
  </si>
  <si>
    <t>B</t>
  </si>
  <si>
    <t>C</t>
  </si>
  <si>
    <t>Evidence</t>
  </si>
  <si>
    <t>Enter your answer</t>
  </si>
  <si>
    <t>Maturity level</t>
  </si>
  <si>
    <t>How are decisions regarding developer contributions made at a senior level?</t>
  </si>
  <si>
    <t>How would you assess the level of support and buy-in from senior officers regarding the governance of developer contributions?</t>
  </si>
  <si>
    <t>How would you assess the integration across different parts of the Council (eg. finance, planning) in the management, allocation and monitoring of developer contributions?</t>
  </si>
  <si>
    <t>How would you assess the level of resources available for the governance, monitoring and managing developer contributions?</t>
  </si>
  <si>
    <t>How well matched are the skills profile of your team</t>
  </si>
  <si>
    <t>GOVERNANCE &amp; PROCESSES</t>
  </si>
  <si>
    <t>POLICY &amp; EVIDENCE</t>
  </si>
  <si>
    <t>TOOLS &amp; SYSTEMS</t>
  </si>
  <si>
    <t>PROJECT DELIVERY</t>
  </si>
  <si>
    <t>This section sets out a suggested action plan based on your self-assessment in the previous tab.</t>
  </si>
  <si>
    <t>Priority areas for improvement</t>
  </si>
  <si>
    <t>Priority areas - ranked</t>
  </si>
  <si>
    <t>Chart 3.1: Visual representation of priority areas. Larger areas indicate higher priority action topics.</t>
  </si>
  <si>
    <t>Recommended actions - ranked by priority</t>
  </si>
  <si>
    <t>Priority areas</t>
  </si>
  <si>
    <t>Recommended action(s)</t>
  </si>
  <si>
    <t>Alternative visualisation of priority areas</t>
  </si>
  <si>
    <t>CIL</t>
  </si>
  <si>
    <t>Community Infrastructure Levy</t>
  </si>
  <si>
    <t>IDP</t>
  </si>
  <si>
    <t>Infrastructure Delivery Plan</t>
  </si>
  <si>
    <t>IFS</t>
  </si>
  <si>
    <t>Infrastructure Funding Statement</t>
  </si>
  <si>
    <t>S106</t>
  </si>
  <si>
    <t xml:space="preserve">Section 106 </t>
  </si>
  <si>
    <t>SPD</t>
  </si>
  <si>
    <t>Supplementary Planning Document</t>
  </si>
  <si>
    <t>Bespoke Action Plan</t>
  </si>
  <si>
    <t>Priority area</t>
  </si>
  <si>
    <t>QUESTION</t>
  </si>
  <si>
    <t>ANSWERS</t>
  </si>
  <si>
    <t>ACTIONS (based on answers)</t>
  </si>
  <si>
    <t>DO NOT CHANGE</t>
  </si>
  <si>
    <t>DO NOT CHANGE THESE BOXES</t>
  </si>
  <si>
    <t>ORDERED BY SUB-CATEGORY</t>
  </si>
  <si>
    <t>Self assessment</t>
  </si>
  <si>
    <t>Topic (sunburst)</t>
  </si>
  <si>
    <t>Rank</t>
  </si>
  <si>
    <t>Authority's assessed level</t>
  </si>
  <si>
    <t>Target action</t>
  </si>
  <si>
    <t>What will appear on the 'recommended actions'</t>
  </si>
  <si>
    <t>CATEGORY</t>
  </si>
  <si>
    <t>SUBCATEGORY</t>
  </si>
  <si>
    <t>RECOMMENDED ACTION</t>
  </si>
  <si>
    <t>A: Spending decisions are made on an ad-hoc basis and limited to planning without input from other services.</t>
  </si>
  <si>
    <t>B: Spending decisions are made in a structured and organised way, but not integrated across the council.</t>
  </si>
  <si>
    <t>C: Spending decisions regarding the use of developer contributions are made at a corporate level, for example alongside the capital programme.</t>
  </si>
  <si>
    <t>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t>
  </si>
  <si>
    <t xml:space="preserve">Councils that use developer contributions effectively often align the use of developer contributions with other sources of funding, for example as part of a capital programme. Consider expanding the scope of the capital programme board to include developer contributions </t>
  </si>
  <si>
    <t>Ensure you seek continual improvement by reviewing the terms of reference of the group regularly.</t>
  </si>
  <si>
    <t>Decision-making</t>
  </si>
  <si>
    <t>Allocations</t>
  </si>
  <si>
    <t>A: Limited, inconsistent or ad-hoc support or involvement from senior leaders responsible for the governance of developer contributions.</t>
  </si>
  <si>
    <t>Support and buy-in</t>
  </si>
  <si>
    <t>CIL allocation</t>
  </si>
  <si>
    <t>Integration</t>
  </si>
  <si>
    <t>Community</t>
  </si>
  <si>
    <t>C: Resources are used in an integrated way across teams. The governance of developer contributions is recognised across the council as a high-performing service. There is a culture of continual learning and improvement. There is a sufficient level of staff resources available given the scale of developer contributions or scale of infrastructure requirements.</t>
  </si>
  <si>
    <t>Human resources</t>
  </si>
  <si>
    <t>Corporate plan</t>
  </si>
  <si>
    <t>How well matched are the skills profile of your service to its requirements</t>
  </si>
  <si>
    <t>Undertake a skills audit to understand current skills against service requirements and any gaps to consider in either learning and development needs or recruitment.</t>
  </si>
  <si>
    <t>Skills</t>
  </si>
  <si>
    <t>Data management</t>
  </si>
  <si>
    <t>How would you assess the effectiveness of the governance structures used for the allocation of developer contributions?</t>
  </si>
  <si>
    <t>C: Governance exists, with good understanding and transparency across the council, and is aligned or integrated alongside other governance processes.</t>
  </si>
  <si>
    <t xml:space="preserve">Extend the officer steering group to key external delivery agencies (eg. health, transport and highways), pitched at the right officer and/or management level. </t>
  </si>
  <si>
    <t>Partners</t>
  </si>
  <si>
    <t>Delivery resources</t>
  </si>
  <si>
    <t>How would assess the extent to which communities are involved in how developer contributions are allocated through the neighbourhood proportion of CIL? (where applicable)</t>
  </si>
  <si>
    <t>A: Processes to involve communities may exist but are used inconsistently or on an ad-hoc basis. Assessment criteria are not used or do not relate to local or strategic infrastructure priorities. It is not clear or transparent how allocations are made to projects.</t>
  </si>
  <si>
    <t>B: The process used to allocate funds and how decisions are made are accessible, but the process used is inconsistent. Guidance and support is available if required.</t>
  </si>
  <si>
    <t>Ensure you seek continual improvement by reviewing the effectiveness of existing processes and documents.</t>
  </si>
  <si>
    <t>How would you assess the involvement of elected members in decisions regarding the use of developer contributions?</t>
  </si>
  <si>
    <t>Produce an annual programme for member engagement, so that members know when they will be updated on progress.</t>
  </si>
  <si>
    <t>Formulate and commit to a formal programme of member engagement, by way of briefing notes or face-to-face briefings.</t>
  </si>
  <si>
    <t>Members</t>
  </si>
  <si>
    <t>Funding integration</t>
  </si>
  <si>
    <t>A: Corporate-level documents are either out of date or sporadically used, are not aligned, and do not provide a strategic steer on spending priorities.</t>
  </si>
  <si>
    <t>Local Plan or corporate policy objectives should be considered in the assessment and decision-making process for the use of developer contributions (whilst also meeting the legal tests and conditions for spend).</t>
  </si>
  <si>
    <t>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t>
  </si>
  <si>
    <t>Impact assessment</t>
  </si>
  <si>
    <t>A: Policies, guidance or statements on how developer contributions are contained within existing or out of date documents or policies. These are used inconsistently or on an ad-hoc basis. There is an inconsistent understanding as to how developer contributions are used across the council or are person dependent.</t>
  </si>
  <si>
    <t>B: Policies, guidance or statements on how developer contributions are up to date, but they are used inconsistently across the council and by developers.</t>
  </si>
  <si>
    <t>C: Policies, guidance or statements on how developer contributions are used are up to date and used proactively across the council and by developers. There is a common understanding as to are used consistently across the council.</t>
  </si>
  <si>
    <t xml:space="preserve">Ensure that any policies contained in adopted Local Plans are consistent with your infrastructure priorities included in your IFS (if applicable) and vice versa. Publish guidance (you could do this through your IFS) stating how CIL and S106 will operate together. 
</t>
  </si>
  <si>
    <t>Policies</t>
  </si>
  <si>
    <t>How would you assess the approach taken in regard to publishing an Infrastructure Funding Statement or other published statement of infrastructure priorities?</t>
  </si>
  <si>
    <t>Prioritisation</t>
  </si>
  <si>
    <t>Do you produce income projections for CIL or S106 using either information from liability and demand notices or housing and development trajectories?</t>
  </si>
  <si>
    <t>B: Income projections are produced inconsistently and rely on coordinating and analysing data each time.</t>
  </si>
  <si>
    <t xml:space="preserve">Undertaking income projections for CIL will enable your council to take a more informed approach towards funding infrastructure projects. Initially calculate income projections from CIL Demand and Liability Notices. </t>
  </si>
  <si>
    <t>Introduce regular reporting on Liability and Demand Notices. You can then start to plan in advance how you will allocate expected funds against projects in your infrastructure planning evidence or programme</t>
  </si>
  <si>
    <t>Projections</t>
  </si>
  <si>
    <t>Monitoring and Reporting</t>
  </si>
  <si>
    <t>How would you assess the processes that are used to propose and assess projects in order allocate CIL?</t>
  </si>
  <si>
    <t xml:space="preserve">C: Template agreements or processes are consistently used. There is a clear process which is written down and available to users. Relevant services across the council understand the process, and there is transparency as to how agreements are made. </t>
  </si>
  <si>
    <t>Capture the process and timescales in a process document for clarity and transparency. Provide an update or refresh on your processes to internal stakeholders.</t>
  </si>
  <si>
    <t>S106 requirements</t>
  </si>
  <si>
    <t>Pipeline</t>
  </si>
  <si>
    <t>C: Tools are automated and integrated across different services or teams, and are transparent and efficient.</t>
  </si>
  <si>
    <t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t>
  </si>
  <si>
    <t>How would you assess the level of service resilience you have? (e.g. against staff change, technological issues, regulatory changes).</t>
  </si>
  <si>
    <t>Resilience</t>
  </si>
  <si>
    <t>B: Processes for checking legal and regulatory compliance exist, but are used inconsistently. Legal advice or support is available when required.</t>
  </si>
  <si>
    <t xml:space="preserve">Undertake an annual assessment of changes (unless required sooner) to regulations and identify the implications for the service (e.g. what documentation requires changing).
</t>
  </si>
  <si>
    <t>Introduce regular meetings with your legal team. Consider inviting legal team mebers onto your board or steering group as required. Ensure there is a mechanism through which funding agreements have a legal check and sign-off, especially where funding is being used alongside other funding sources.</t>
  </si>
  <si>
    <t>Regulation alignment</t>
  </si>
  <si>
    <t>How would you assess the resources and capabilities around project delivery?</t>
  </si>
  <si>
    <t>There may be scope for better use of CIL admin fees to fund your services. It can also enable the budget holder to help fund resources in different teams (e.g. finance) where resources may not be available to meet the day to day needs that managing developer contributions creates.</t>
  </si>
  <si>
    <t xml:space="preserve">Use your steering group or knowledge of your project pipeline to forecast where and when project delivery is required to enable better resource management.
</t>
  </si>
  <si>
    <t>B: Other funding sources are considered in a managed way and done proactively.</t>
  </si>
  <si>
    <t>How would you assess the extent to which there is a sufficient pipeline of projects that could be funded by developer contributions or other funding?</t>
  </si>
  <si>
    <t>Monitoring and reporting</t>
  </si>
  <si>
    <t>Introduce project management documentation including highlight reports, risk registers, project delivery updates. All structured into updates for steering group or board meetings.</t>
  </si>
  <si>
    <t>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t>
  </si>
  <si>
    <t>How would you assess the extent to which you have established techniques to measure the potential and actual impact of projects?</t>
  </si>
  <si>
    <t>A: Project outcomes are not clearly articulated and do not always relate back to strategic objectives or priorities.</t>
  </si>
  <si>
    <t>C: Project outcomes and how these will be achieved are clearly articulated at each stage of the development of the project. Project outcomes relate back to strategic objectives or priorities.</t>
  </si>
  <si>
    <t>Consider using benefit-cost ratios to assess the impact of projects, through business cases (e.g. the Treasury Green book approach recommends using BCRs). Undertake risk assessments (monitoring, management and mitigation) and reporting to senior groups and boards.</t>
  </si>
  <si>
    <t>Adopt a ‘benefits realisation’ approach in monitoring and reporting.</t>
  </si>
  <si>
    <t>CALCS</t>
  </si>
  <si>
    <t>CURRENT ASSESSMENT</t>
  </si>
  <si>
    <t>SUBCATEGORY SCORE</t>
  </si>
  <si>
    <t>SUBCATEGORY RANK</t>
  </si>
  <si>
    <t>CATEGORY SCORE</t>
  </si>
  <si>
    <t>TOTAL SCORE</t>
  </si>
  <si>
    <t>LOOKUP VECTOR</t>
  </si>
  <si>
    <t>RANK LOOKUP</t>
  </si>
  <si>
    <t>AVERAGE SCORE</t>
  </si>
  <si>
    <t>vlookup - ranked list</t>
  </si>
  <si>
    <t>RANK</t>
  </si>
  <si>
    <t>RANKED LIST</t>
  </si>
  <si>
    <t>Political leadership</t>
  </si>
  <si>
    <t>Resources</t>
  </si>
  <si>
    <t>Select one</t>
  </si>
  <si>
    <t>Level 1: Ad-hoc</t>
  </si>
  <si>
    <t>Level 2: Organised but inconsistent</t>
  </si>
  <si>
    <t>Level 3: Managed and integrated</t>
  </si>
  <si>
    <t>Category</t>
  </si>
  <si>
    <t>Description</t>
  </si>
  <si>
    <t>(leadership, support, people and resources, and how different parts of the council work together.</t>
  </si>
  <si>
    <t>Limited, informal or unstructured support and leadership. Inconsistency in resources. No integration with other services or teams.</t>
  </si>
  <si>
    <t>Organised support &amp; leadership and resources, but lack of integration or consistency across the council.</t>
  </si>
  <si>
    <t>Fully supportive leadership. Integrated across the Council. Sufficient resources with a focus on continual improvement</t>
  </si>
  <si>
    <t>(eg. Governance structures and decision-making for how developer contributions are allocated).</t>
  </si>
  <si>
    <t>Governance is used on an ad-hoc basis, are poorly controlled and reactive.</t>
  </si>
  <si>
    <t>Governance is established in the organisation but used inconsistently.</t>
  </si>
  <si>
    <t>Governance is used in a measured and controlled way and are integrated across the council. There is a focus on continually improving processes.</t>
  </si>
  <si>
    <t>(local plans, infrastructure evidence, infrastructure funding statements and guidance for developer contributions).</t>
  </si>
  <si>
    <t>Policy and evidence is prepared and used on an ad-hoc basis and used inconsistently.</t>
  </si>
  <si>
    <t>Policy and evidence is up to date and organised but used inconsistently across the council.</t>
  </si>
  <si>
    <t>Policy and evidence is consistently used in an integrated way and regularly reviewed and updated to seek improvement.</t>
  </si>
  <si>
    <t>(eg. processes for monitoring, managing or bidding for developer contributions, processes for managing or monitoring projects, IT systems, PM systems.</t>
  </si>
  <si>
    <t>Systems may not be in place or are used in an ad-hoc way and separately for each other.</t>
  </si>
  <si>
    <t>Systems or processes exist but are used inconsistently.</t>
  </si>
  <si>
    <t>Systems and processes are automated and integrated across different services or teams and are transparent and efficient.</t>
  </si>
  <si>
    <t>(eg. use of good practice, resources for project delivery).</t>
  </si>
  <si>
    <t>Project delivery is person dependent, with processes, systems and good practice used in an ad-hoc way.</t>
  </si>
  <si>
    <t>Processes, systems and good practice for project delivery are used in an organised way but inconsistently across the council.</t>
  </si>
  <si>
    <t>Processes, systems and good practice for project delivery are integrated across other parts of the council. Practices and ways of working are continually improved.</t>
  </si>
  <si>
    <t>How would you assess the level of resources available for the governance, monitoring, and managing of developer contributions?</t>
  </si>
  <si>
    <t>B: Structures and processes exist to allow leadership and involvement, but ‘silo-working’ persists, with little cooperatioin between different teams or services.</t>
  </si>
  <si>
    <t>C: Fully supportive management who demonstrate leadership and support for how developer contributions are allocated and managed, with integration and buy-in from other services across the council.</t>
  </si>
  <si>
    <t xml:space="preserve">At the start of the process, or if you are seeking change and improvement, appoint an informal ‘champion’ or a more formal 'project sponsor' to coordinate this area of work. </t>
  </si>
  <si>
    <t>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t>
  </si>
  <si>
    <t>Over time the relationships on which support and buy-in depends needs to be nurtured as people or priorities change. Informal and interpersonal relationships are also important in securing and maintaining this support, and these need developing and nuturing alongside managing the processes.</t>
  </si>
  <si>
    <t>How would you assess the integration across different parts of the Council (eg. finance, planning) in the management, allocation, and monitoring of developer contributions?</t>
  </si>
  <si>
    <t>A: Working with other parts of the council is done on an ad-hoc or inconsistent basis with little shared understanding of developer contributions.</t>
  </si>
  <si>
    <t>B: Working with other parts of the council is done in a managed or organised way but is inconsistent or limited to key services involved.</t>
  </si>
  <si>
    <t>Introduce an officer-level group to coordinate day-to-day infrastructure planning and delivery matters. This group should manage, take ownership, and have accountability for the information and data that will allow your senior level(s) of governance to make well-informed decisions as to what contributions should be used for.</t>
  </si>
  <si>
    <t>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t>
  </si>
  <si>
    <t xml:space="preserve">You may benefit from establishing a more formal agreement as to how you work with service providers across the council, through a Service Level Agreement or a Memorandum of Understanding. This would make clear the responsibilities and accountabilities for each of the service areas or other stakeholders you work with. It would also set out the level of expectation of all parties in the infrastructure planning and delivery process. </t>
  </si>
  <si>
    <t>A: It’s done as and when required alongside other responsibilities. There is not an appropriate level of staff resources available given the scale of developer contributions or scale of infrastructure requirements.</t>
  </si>
  <si>
    <t>B: Resources are organised and managed. Staff resources are generally appropriate given the scale of developer contributions, with occasional pressure on resources.</t>
  </si>
  <si>
    <t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t>
  </si>
  <si>
    <t>Ensure you have a team plan in place to organise and manage your work programme on an annual basis with appropriate monitoring of its effectiveness to review resource and output requirements.</t>
  </si>
  <si>
    <t xml:space="preserve">Include a commitment to continual improvement in your team plan. This can apply to revieweing and improving systems, as well as to learning and development. </t>
  </si>
  <si>
    <t xml:space="preserve">A: The different requirements across the service (e.g. finance, project / programme management, planning) are not reflected in the current skills profile of your service. </t>
  </si>
  <si>
    <t xml:space="preserve">B: There are a range of requirements across the service which are not always matched, or there are opportunities for alignment. </t>
  </si>
  <si>
    <t>C: There are a good range of skills and experience available across the service well matched to its requirements</t>
  </si>
  <si>
    <t>Carefully consider the various skills required for this function, which may sit outside of traditional planning disciplines. For example, owning and maintaining systems for the monitoring and management of developer contributions may be suited to people from a finance or data management background, or managing the governance processes may be suited to people from a project and programme management background.</t>
  </si>
  <si>
    <t xml:space="preserve">Include a commitment to continual improvement in a team plan. This can apply to revieweing and improving systems as well as learning and development. </t>
  </si>
  <si>
    <t>A: Some governance exists to allocate CIL, or CIL is allocated through existing governance, but it is not very transparent; or it us used in an ad-hoc or uncontrolled way, and is not very well organised.</t>
  </si>
  <si>
    <t>B: Governance exists but is not fully effective. There is a general lack of understanding or transparency across the council, and it is not integrated into other governance processes such as capital programmes.</t>
  </si>
  <si>
    <t>Ensure there is a formal governance structure with terms of references is in place for the allocation of developer contributions (primarily strategic CIL). Governance at a senior level can be vital to keeping key stakeholders on board, unblocking barriers to progress, and ensuring corporate priorities are considered in order to enable timely and effective spend.</t>
  </si>
  <si>
    <t xml:space="preserve">Councils that use developer contributions effectively often align the use of developer contributions with other sources of funding, including considering them as part of a capital programme. Consider expanding the scope of the capital programme board to include developer contributions </t>
  </si>
  <si>
    <t>How would you asses how key external partners or infrastructure providers are involved in the allocation of developer contributions (including counties for two-tier authorities)?</t>
  </si>
  <si>
    <t>A: Other stakeholders are involved in an ad-hoc or inconsistent way, or are person dependent rather than done in a managed or structured way.</t>
  </si>
  <si>
    <t>C: Other stakeholders are formally involved in identifying priorities or spending decisions, and other stakeholders have a good understanding of  the decision-making process for the allocation of developer contributions.</t>
  </si>
  <si>
    <t>B: Other stakeholders are involved in an organised way but not integrated or consistent across other services or governance. Other stakeholders have a good understanding of the decision-making process for the allocation of developer contributions.</t>
  </si>
  <si>
    <t>Establish an external stakeholder board, and ensure that 3rd party agreements and/or terms of reference are in place when external bodies are delivering projects (if applicable). This could be part of an existing framework of meetings or processes if they exist.</t>
  </si>
  <si>
    <t>Ensure that there is an assessment panel for considering project proposals, which could include officer and political representation. Develop a clear set of criteria which could relate to local or strategic infrastrucurre priorities, the availability of match-funding, deliverability etc.</t>
  </si>
  <si>
    <t>Produce an infrastrucure, planning, and delivery protocol document which outlines your processes, and publish on the council website. Formulate and commit to a formal programme of community engagement, by way of briefing notes, meetings and website updates.</t>
  </si>
  <si>
    <t>A: Member involvement occurs in an ad-hoc or inconsistent basis and is unbalanced with either too much or too little member involvement in decision-making, so decisions are not made in a robust or transparent way.</t>
  </si>
  <si>
    <t>B:  Structures or processes for member involvement exist but are not consistent or are not used effectively.</t>
  </si>
  <si>
    <t>C: Member involvement is managed in a structured way, with good relationships between officers and members allowing an appropriate balance between member oversight and engagement supported by robust and transparent decision-making.</t>
  </si>
  <si>
    <t>B: Up to date Local Plans and corporate-level documents exist, but are not aligned or not used consistently to inform infrastructure priorities.</t>
  </si>
  <si>
    <t>C: There is a clear and consistent corporate vision for growth, and objectives as to how to achieve this are aligned across different documents, providing a clear steer for spending priorities</t>
  </si>
  <si>
    <t>Through your governance processes, push for the alignment of the production of service plans with periodic updates of your infrastructire planning evidene so you have a credible pipeline of projects which can be considered for spending allocations.</t>
  </si>
  <si>
    <t>How would you assess the extent to which your infrastructure evidence that supported the Local Plan infrastructure priorities is kept up to date, and how it is used across the council?</t>
  </si>
  <si>
    <t>A: Local Plan infrastructure priorities and evidence are used on an ad-hoc basis and used inconsistently across the council. There is not a shared understanding of local plan infrastructure, priorities, or evidence across other parts of the council.</t>
  </si>
  <si>
    <t>B: Local Plan infrastructure priorities may partly align with other strategic priorities, but are not fully integrated or consistent. Infrastructure evidence is organised and managed, but is not consistently used across the council as a source of information or evidence.</t>
  </si>
  <si>
    <t>C: Infrastructure priorities are updated on a regular basis and are integrated with other strategic level priorities; they are understood across the council and used in a consistent and integrated way.</t>
  </si>
  <si>
    <t>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t>
  </si>
  <si>
    <t>An updated version of the IDP infrastructure schedule can be owned by an officer-level steering group, and processes for updating it can be established.</t>
  </si>
  <si>
    <t>You may wish to consider including a mechanism to allow oversight of the development of the IDP and input into identifying priorities within a meeting with your councillors or your senior leadership team. This would give some corporate ownership of the priorities within it. By giving more corporate ownership of your infrastructure delivery plan it could facilitate delivery and inform the progress of other corporate strategies and plans, including the local plan.</t>
  </si>
  <si>
    <t>How would you assess the extent to which you have an up-to-date and relevant developer contributions policy / SPD or statement of how S106 and CIL are used?</t>
  </si>
  <si>
    <t>Provide an update or refresh on your processes to internal or external stakeholders, through newsletters or other means, such as your IFS, to ensure all parties are aware of process and process requirements.</t>
  </si>
  <si>
    <t>Consider producing a infrastructure planning and delivery protocol document that clearly captures your processes for CIL and S106. This could be a 'user manual' which includes process maps or similar tools to provide transparancy and clarity for internal stakeholders and provides resiliance in your system should officers who currently operate it change.</t>
  </si>
  <si>
    <t>A: Undertaken in an ad-hoc way, with a lack of available or up to date data from different sources across different teams, and uncertainty regarding the route to publication (eg. political sign-off).</t>
  </si>
  <si>
    <t>C: The process used to allocate funds includes clear criteria for assessment and guidance is accessible and available on the council’s website.</t>
  </si>
  <si>
    <t>Do you have an up to date corporate plan and/or a set of corporate priorities around infrastructure, and are they aligned across different documents? (eg. Local Plan with corporate plans or strategies)</t>
  </si>
  <si>
    <t>B: Undertaken in a managed and organised way, but requiring integrating data from different sources, with some reconciliation required, and uncertainty regarding the route to publication (eg. political sign-off).</t>
  </si>
  <si>
    <t>C: Undertaken in an integrated way, with data readily available from a single source, and clarity regarding the route to publication.</t>
  </si>
  <si>
    <t xml:space="preserve">Manage the process of updating your IFS and the statement of your infrastructure priorities within it through your infrastructure planning steering group. </t>
  </si>
  <si>
    <t>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t>
  </si>
  <si>
    <t xml:space="preserve">In future versions of your IFS, consider how you can use it as an opportunity to demonstrate and promote ways in which developer contributions have been used effectively. For example, this could include highlighting examples of project delivery or collaborative working with external bodies on using developer contributions in an integrated way. </t>
  </si>
  <si>
    <t>A: Income projections are produced on an ad-hoc or inconsistent basis, are person-dependent with no established methodology.</t>
  </si>
  <si>
    <t>C: Income projections are produced regularly and are integrated into planning for infrastructure, and can be produced quickly or automatically.</t>
  </si>
  <si>
    <t>Over time, you can also use your development pipeline or housing trajectory (from your five-year housing land supply) to help you with longer-term projections of CIL income. You may wish to explore how you can undertake income projections from S106 by analysing agreements over a set period to provide an average, and apply this to information you have from your development trajectory</t>
  </si>
  <si>
    <t>A: Some processes exist to propose projects but are used in an ad-hoc basis. Assessment is done inconsistently or in an ad-hoc way, without clear guidance or assessment criteria to ensure alignment with strategic priorities; there is a lack of understanding or transparency across the council.</t>
  </si>
  <si>
    <t>B: The process is managed but used inconsistently. There is an inconsistent understanding across the council as to how decisions are made.</t>
  </si>
  <si>
    <t xml:space="preserve">C: Processes exist and the assessment of proposals use clear criteria linked to strategic priorities, with appropriate guidance and support where required. There is a shared understanding and transparency of the process across the council. </t>
  </si>
  <si>
    <t>Establishing a set of criteria for the assessment of projects will allow you to ensure that funding is being allocated to projects that are required to support development and growth in your area. Your Local Plan, IDP or list of infrastructure priorities in your published IFS will help you identify priorities.</t>
  </si>
  <si>
    <t>As well as the prioritisation framework, you also need to set clear processes as to how projects are prioritised, when and how long this process will take, and who will be making the approvals and decisions. Capture the process and timescales in a process document for clarity and transparency.</t>
  </si>
  <si>
    <t>How would you assess the processes that are used to identify and agree on the projects or infrastructure required to mitigate the impact of development through S106 contributions?</t>
  </si>
  <si>
    <t xml:space="preserve">A: Template agreements or processes are used inconsistently or on an ad-hoc basis. There is a lack of transparency or understanding as to how agreements are made, both in the council and for developers. </t>
  </si>
  <si>
    <t>B: Template agreements or processes exist and are used often. The process is generally understood across all relevant services in the council.</t>
  </si>
  <si>
    <t>Templates need to be agreed upon with your legal and senior officers. Proforma for officers can provide consistency and certainty for officers and applicants.</t>
  </si>
  <si>
    <t>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t>
  </si>
  <si>
    <t>A: Systems or tools are person-dependent, used in an ad-hoc or inconsistent way, with little integration across different teams or users. Information is entered or stored manually, reporting data or information is not readily available. There are risks around the accuracy of the data or its resilience.</t>
  </si>
  <si>
    <t>How would you assess the extent to which your data regarding developer contributions is stored, used, and managed in a safe and robust way? To what extent can it be used and accessed effectively and efficiently?</t>
  </si>
  <si>
    <t>B: Systems exist but are not used to their full potential, are used inconsistently, and are not integrated across different systems or teams.</t>
  </si>
  <si>
    <t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t>
  </si>
  <si>
    <t xml:space="preserve">Audits of past S106 agreements can help identify any unsecured contributions, missed triggers etc. These require resource to undertake but could pay for themselves even by identifying a small number of unsecured payments.Upload past deeds to ensure all obligations have been logged and appropriate action taken. Produce regular (fortnightly or monthly are generally appropriate) reports on income and expenditure of developer contributions.
</t>
  </si>
  <si>
    <t>A: Knowledge and information sits in the hands of one or a small number of individuals.. Files aren’t shared or are only available on local drives. Information is manually inputted and/or stored locally. Different teams or services keep data in different ways.</t>
  </si>
  <si>
    <t>B: Systems exist and are used in a managed way, but may not be used to their full capability. Systems, updates, or training are not regularly undertaken. Systems are not integrated or compatible across different teams.</t>
  </si>
  <si>
    <t>C: Knowledge of systems and processes are spread through the team not in the hand of one or two individuals. Integrated, cloud-based systems are used to manage and store data. Information can be accessed across teams, and is integrated where possible between systems.</t>
  </si>
  <si>
    <t>The overall responsibility for the system may sit with your infrastructure, planning, and delivery function, but ownership and management of the data can be spread to other relevant parts of the council, such as planning or finance. This provides additional resilience and accountability across the council. If you have purchased a software system that manages your data, check whether there are any additonal modules that can provide additional functionality or efficiency.</t>
  </si>
  <si>
    <t>Seek continual improvement and thorough audits of past S106 agreements which can help identify any unsecured contributions, missed triggers etc. These require resource to undertake but could pay for itself even by identifying a small number of unsecured payments.Upload past deeds to ensure all obligations have been logged and appropriate action taken</t>
  </si>
  <si>
    <t xml:space="preserve">A: Checking for legal and regulatory compliance is done on an ad-hoc basis. Maintaining knowledge of current regulations or guidance is left to individuals with no established processes for knowledge-sharing. </t>
  </si>
  <si>
    <r>
      <t>How would you assess the way that you ensure your current processes regarding the allocation of developer contributions are in line with current regulations, government policy, and guidance?</t>
    </r>
    <r>
      <rPr>
        <sz val="12"/>
        <color rgb="FF000000"/>
        <rFont val="Arial"/>
        <family val="2"/>
      </rPr>
      <t> </t>
    </r>
  </si>
  <si>
    <t>C: Legal and regulatory checks are undertaken systematically. Policy, other published documents, or processes are reviewed and updated regularly. Specialist legal advice and support is readily available and used proactively. Knowledge and learning is shared and incorporated into practices and ways of working.</t>
  </si>
  <si>
    <t>A: Responsibility for project delivery sits within individual services. The resources and capabilities to deliver projects are not sufficient to deliver the projects to which developer contributions are allocated.</t>
  </si>
  <si>
    <t>B: Resources for project delivery sits within each service, but the resources and capabilities to deliver projects are sufficient to deliver the projects to which developer contributions are allocated.</t>
  </si>
  <si>
    <t>C: There is a dedicated or integrated approach towards delivering projects, with sufficient and capable resources available and with a track-record of successful delivery.</t>
  </si>
  <si>
    <t>How would you assess the extent to which other funding sources are used alongside developer contributions? (eg. integration with capital programme).</t>
  </si>
  <si>
    <t>A: Other funding sources are considered on an ad-hoc or inconsistent basis, with the use of developer contributions considered separately from other funding sources.</t>
  </si>
  <si>
    <t>C: The use of developer contributions alongside other funding sources is used in an integrated way and considered at an early stage of the project through to decision-making (eg. capital board and developer contributions having similar governance).</t>
  </si>
  <si>
    <t>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t>
  </si>
  <si>
    <t xml:space="preserve">Introduce a requirement to consider match-funding in your bidding or allocation processes and criteria.
</t>
  </si>
  <si>
    <t xml:space="preserve">If your processes and governance for infrastructure planning and capital programme are integrated, use your income projections to guide better-informed financial planning between infrastructure projects and projects within the capital programme. This can ensure the most effective use of each funding stream.
</t>
  </si>
  <si>
    <t>A: Identifying projects is generally person-dependent, or done in an ad-hoc or inconsistent way.</t>
  </si>
  <si>
    <t>B: Projects are identified in an organised or managed way, but not integrated across different parts of the council.</t>
  </si>
  <si>
    <t>C: There is a sufficient pipeline of credible projects from across different parts of the council which are developed in an integrated and managed way.</t>
  </si>
  <si>
    <t>You may wish to consider including a mechanism to allow oversight of the development of the IDP and input into identifying priorities within a meeting with your councillors or of your senior leadership team. This would give some corporate ownership of the priorities within it. By giving more corporate ownership of your infrastructure delivery plan, it could facilitate delivery and inform the progress of other corporate strategies and plans, including the local plan.</t>
  </si>
  <si>
    <t>A: Monitoring and reporting on the delivery of projects is done on an ad-hoc or inconsistent basis; it is person dependent, with no established processes for monitoring and reporting.</t>
  </si>
  <si>
    <t>B: Monitoring and reporting on the delivery of projects is done in a managed way, but there is a lack of consistency across the council for how monitoring and reporting arrangements are undertaken.</t>
  </si>
  <si>
    <t>C: Monitoring and reporting on project delivery is done in a consistent way across the council, with established processes and reporting of appropriate governance processes at key stages.</t>
  </si>
  <si>
    <t>If you have an integrated system for developer contributions, explore whether project delivery information can be incoporated into it. Integrated systems can be regularly updated with project delivery information to provide quick and reliable reporting on project progress.</t>
  </si>
  <si>
    <t>B: Project outcomes are articulated, and processes for monitoring and management of these are undertaken in a managed way, but there is a lack of consistently across the council as to how these processes are undertaken.</t>
  </si>
  <si>
    <t>Incorporated into Business Case/application processes. Using business cases which ask for evidence regarding deliverability. This enables thinking about project outcomes and provides a level of project assurance</t>
  </si>
  <si>
    <t>C: There is a shared understanding of developer contribution governance across the council, including collection, monitoring and management of developer contributions; there is a shared understanding of identifying spending priorities, projects and decision-making.</t>
  </si>
  <si>
    <t>Select</t>
  </si>
  <si>
    <t>See below for recommended areas for improvement.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</si>
</sst>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53">
    <font>
      <sz val="12"/>
      <color theme="1"/>
      <name val="Calibri"/>
      <family val="2"/>
      <scheme val="minor"/>
    </font>
    <font>
      <b/>
      <sz val="12"/>
      <color theme="0"/>
      <name val="Calibri"/>
      <family val="2"/>
      <scheme val="minor"/>
    </font>
    <font>
      <sz val="24"/>
      <color theme="1"/>
      <name val="Futura Medium"/>
    </font>
    <font>
      <sz val="12"/>
      <color theme="1"/>
      <name val="Futura Medium"/>
    </font>
    <font>
      <sz val="18"/>
      <color theme="1"/>
      <name val="Futura Medium"/>
    </font>
    <font>
      <sz val="12"/>
      <color theme="1"/>
      <name val="Allies Morrison Futura ND"/>
      <family val="2"/>
    </font>
    <font>
      <b/>
      <sz val="11"/>
      <color rgb="FF333333"/>
      <name val="Allies Morrison Futura ND"/>
      <family val="2"/>
    </font>
    <font>
      <sz val="11"/>
      <color rgb="FF333333"/>
      <name val="Allies Morrison Futura ND"/>
      <family val="2"/>
    </font>
    <font>
      <sz val="12"/>
      <color theme="1"/>
      <name val="Arial"/>
      <family val="2"/>
    </font>
    <font>
      <b/>
      <sz val="14"/>
      <color theme="1"/>
      <name val="Arial"/>
      <family val="2"/>
    </font>
    <font>
      <sz val="8"/>
      <name val="Calibri"/>
      <family val="2"/>
      <scheme val="minor"/>
    </font>
    <font>
      <sz val="12"/>
      <color rgb="FFFF0000"/>
      <name val="Calibri"/>
      <family val="2"/>
      <scheme val="minor"/>
    </font>
    <font>
      <b/>
      <sz val="12"/>
      <color theme="1"/>
      <name val="Calibri"/>
      <family val="2"/>
      <scheme val="minor"/>
    </font>
    <font>
      <sz val="13"/>
      <color rgb="FFC7254E"/>
      <name val="Menlo"/>
      <family val="2"/>
    </font>
    <font>
      <sz val="18"/>
      <color theme="1"/>
      <name val="Arial"/>
      <family val="2"/>
    </font>
    <font>
      <sz val="13"/>
      <color rgb="FFFF0000"/>
      <name val="Menlo"/>
      <family val="2"/>
    </font>
    <font>
      <sz val="16"/>
      <color theme="1"/>
      <name val="Avenir Book"/>
      <family val="2"/>
    </font>
    <font>
      <b/>
      <sz val="12"/>
      <color theme="1"/>
      <name val="Arial"/>
      <family val="2"/>
    </font>
    <font>
      <b/>
      <sz val="14"/>
      <color theme="1" tint="4.9989318521683403E-2"/>
      <name val="Arial"/>
      <family val="2"/>
    </font>
    <font>
      <sz val="16"/>
      <color theme="1"/>
      <name val="Arial"/>
      <family val="2"/>
    </font>
    <font>
      <sz val="18"/>
      <color theme="0"/>
      <name val="Arial"/>
      <family val="2"/>
    </font>
    <font>
      <sz val="14"/>
      <color theme="1"/>
      <name val="Arial"/>
      <family val="2"/>
    </font>
    <font>
      <sz val="24"/>
      <color theme="1"/>
      <name val="Arial"/>
      <family val="2"/>
    </font>
    <font>
      <u/>
      <sz val="12"/>
      <color theme="10"/>
      <name val="Calibri"/>
      <family val="2"/>
      <scheme val="minor"/>
    </font>
    <font>
      <b/>
      <u/>
      <sz val="14"/>
      <color theme="10"/>
      <name val="Arial"/>
      <family val="2"/>
    </font>
    <font>
      <sz val="12"/>
      <name val="Arial"/>
      <family val="2"/>
    </font>
    <font>
      <sz val="14"/>
      <color rgb="FF951A81"/>
      <name val="Arial"/>
      <family val="2"/>
    </font>
    <font>
      <sz val="14"/>
      <name val="Arial"/>
      <family val="2"/>
    </font>
    <font>
      <b/>
      <sz val="18"/>
      <color theme="1"/>
      <name val="Arial"/>
      <family val="2"/>
    </font>
    <font>
      <sz val="12"/>
      <color theme="1" tint="4.9989318521683403E-2"/>
      <name val="Arial"/>
      <family val="2"/>
    </font>
    <font>
      <sz val="14"/>
      <color theme="1" tint="0.249977111117893"/>
      <name val="Arial"/>
      <family val="2"/>
    </font>
    <font>
      <sz val="18"/>
      <color theme="1" tint="4.9989318521683403E-2"/>
      <name val="Arial"/>
      <family val="2"/>
    </font>
    <font>
      <sz val="16"/>
      <color rgb="FF951A81"/>
      <name val="Arial"/>
      <family val="2"/>
    </font>
    <font>
      <sz val="14"/>
      <color theme="1" tint="4.9989318521683403E-2"/>
      <name val="Arial"/>
      <family val="2"/>
    </font>
    <font>
      <b/>
      <sz val="24"/>
      <color theme="1"/>
      <name val="Arial"/>
      <family val="2"/>
    </font>
    <font>
      <b/>
      <sz val="14"/>
      <color theme="0"/>
      <name val="Arial"/>
      <family val="2"/>
    </font>
    <font>
      <b/>
      <sz val="16"/>
      <color theme="0"/>
      <name val="Arial"/>
      <family val="2"/>
    </font>
    <font>
      <b/>
      <sz val="18"/>
      <color theme="0"/>
      <name val="Arial"/>
      <family val="2"/>
    </font>
    <font>
      <sz val="16"/>
      <name val="Arial"/>
      <family val="2"/>
    </font>
    <font>
      <b/>
      <sz val="16"/>
      <color theme="1"/>
      <name val="Arial"/>
      <family val="2"/>
    </font>
    <font>
      <b/>
      <sz val="16"/>
      <color theme="1" tint="4.9989318521683403E-2"/>
      <name val="Arial"/>
      <family val="2"/>
    </font>
    <font>
      <b/>
      <sz val="28"/>
      <color rgb="FF004960"/>
      <name val="Arial"/>
      <family val="2"/>
    </font>
    <font>
      <sz val="12"/>
      <color rgb="FF951A81"/>
      <name val="Arial"/>
      <family val="2"/>
    </font>
    <font>
      <sz val="12"/>
      <color rgb="FF004960"/>
      <name val="Arial"/>
      <family val="2"/>
    </font>
    <font>
      <b/>
      <sz val="12"/>
      <color theme="1" tint="4.9989318521683403E-2"/>
      <name val="Arial"/>
      <family val="2"/>
    </font>
    <font>
      <b/>
      <sz val="24"/>
      <color theme="1"/>
      <name val="Futura Medium"/>
    </font>
    <font>
      <sz val="28"/>
      <color theme="1"/>
      <name val="Arial"/>
      <family val="2"/>
    </font>
    <font>
      <sz val="12"/>
      <color rgb="FF333333"/>
      <name val="Arial"/>
      <family val="2"/>
    </font>
    <font>
      <sz val="12"/>
      <color rgb="FF000000"/>
      <name val="Arial"/>
      <family val="2"/>
    </font>
    <font>
      <sz val="12"/>
      <color theme="1"/>
      <name val="Calibri"/>
      <family val="2"/>
      <scheme val="minor"/>
    </font>
    <font>
      <sz val="10"/>
      <color theme="1"/>
      <name val="Calibri"/>
      <family val="2"/>
      <scheme val="minor"/>
    </font>
    <font>
      <sz val="10"/>
      <color theme="1"/>
      <name val="Futura Medium"/>
    </font>
    <font>
      <b/>
      <sz val="12"/>
      <color rgb="FFFF0000"/>
      <name val="Calibri"/>
      <family val="2"/>
      <scheme val="minor"/>
    </font>
  </fonts>
  <fills count="27">
    <fill>
      <patternFill patternType="none"/>
    </fill>
    <fill>
      <patternFill patternType="gray125"/>
    </fill>
    <fill>
      <patternFill patternType="solid">
        <fgColor rgb="FF951A81"/>
        <bgColor indexed="64"/>
      </patternFill>
    </fill>
    <fill>
      <patternFill patternType="solid">
        <fgColor rgb="FFEEAEC3"/>
        <bgColor indexed="64"/>
      </patternFill>
    </fill>
    <fill>
      <patternFill patternType="solid">
        <fgColor rgb="FF80CCD5"/>
        <bgColor indexed="64"/>
      </patternFill>
    </fill>
    <fill>
      <patternFill patternType="solid">
        <fgColor rgb="FF0F97A9"/>
        <bgColor indexed="64"/>
      </patternFill>
    </fill>
    <fill>
      <patternFill patternType="solid">
        <fgColor rgb="FFDFBAA8"/>
        <bgColor indexed="64"/>
      </patternFill>
    </fill>
    <fill>
      <patternFill patternType="solid">
        <fgColor rgb="FFFEB068"/>
        <bgColor indexed="64"/>
      </patternFill>
    </fill>
    <fill>
      <patternFill patternType="solid">
        <fgColor rgb="FFD0CECE"/>
        <bgColor indexed="64"/>
      </patternFill>
    </fill>
    <fill>
      <patternFill patternType="solid">
        <fgColor rgb="FFE7E6E6"/>
        <bgColor indexed="64"/>
      </patternFill>
    </fill>
    <fill>
      <patternFill patternType="solid">
        <fgColor rgb="FFEEE0E5"/>
        <bgColor indexed="64"/>
      </patternFill>
    </fill>
    <fill>
      <patternFill patternType="solid">
        <fgColor rgb="FFFFFF00"/>
        <bgColor indexed="64"/>
      </patternFill>
    </fill>
    <fill>
      <patternFill patternType="solid">
        <fgColor rgb="FF92D050"/>
        <bgColor indexed="64"/>
      </patternFill>
    </fill>
    <fill>
      <patternFill patternType="solid">
        <fgColor rgb="FFC2D831"/>
        <bgColor indexed="64"/>
      </patternFill>
    </fill>
    <fill>
      <patternFill patternType="solid">
        <fgColor rgb="FFEBF3BB"/>
        <bgColor indexed="64"/>
      </patternFill>
    </fill>
    <fill>
      <patternFill patternType="solid">
        <fgColor theme="0" tint="-0.14999847407452621"/>
        <bgColor indexed="64"/>
      </patternFill>
    </fill>
    <fill>
      <patternFill patternType="solid">
        <fgColor rgb="FFC1D72D"/>
        <bgColor indexed="64"/>
      </patternFill>
    </fill>
    <fill>
      <patternFill patternType="solid">
        <fgColor rgb="FF004960"/>
        <bgColor indexed="64"/>
      </patternFill>
    </fill>
    <fill>
      <patternFill patternType="solid">
        <fgColor rgb="FFFFE150"/>
        <bgColor indexed="64"/>
      </patternFill>
    </fill>
    <fill>
      <patternFill patternType="solid">
        <fgColor rgb="FFADDBD9"/>
        <bgColor indexed="64"/>
      </patternFill>
    </fill>
    <fill>
      <patternFill patternType="solid">
        <fgColor rgb="FFCFE6AE"/>
        <bgColor indexed="64"/>
      </patternFill>
    </fill>
    <fill>
      <patternFill patternType="solid">
        <fgColor rgb="FFF9C89B"/>
        <bgColor indexed="64"/>
      </patternFill>
    </fill>
    <fill>
      <patternFill patternType="solid">
        <fgColor rgb="FFBFE0C3"/>
        <bgColor indexed="64"/>
      </patternFill>
    </fill>
    <fill>
      <patternFill patternType="solid">
        <fgColor rgb="FFA0DEEC"/>
        <bgColor indexed="64"/>
      </patternFill>
    </fill>
    <fill>
      <patternFill patternType="gray0625">
        <fgColor theme="0"/>
        <bgColor theme="0" tint="-0.24994659260841701"/>
      </patternFill>
    </fill>
    <fill>
      <patternFill patternType="solid">
        <fgColor theme="2" tint="-0.249977111117893"/>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951A81"/>
      </left>
      <right style="thin">
        <color rgb="FF951A81"/>
      </right>
      <top style="thin">
        <color rgb="FF951A81"/>
      </top>
      <bottom style="thin">
        <color rgb="FF951A81"/>
      </bottom>
      <diagonal/>
    </border>
    <border>
      <left style="thin">
        <color rgb="FF951A81"/>
      </left>
      <right style="thin">
        <color rgb="FF951A81"/>
      </right>
      <top/>
      <bottom style="thin">
        <color rgb="FF951A81"/>
      </bottom>
      <diagonal/>
    </border>
    <border>
      <left style="thin">
        <color rgb="FF951A81"/>
      </left>
      <right/>
      <top style="thin">
        <color rgb="FF951A81"/>
      </top>
      <bottom style="thin">
        <color rgb="FF951A81"/>
      </bottom>
      <diagonal/>
    </border>
    <border>
      <left/>
      <right/>
      <top style="thin">
        <color rgb="FF951A81"/>
      </top>
      <bottom style="thin">
        <color rgb="FF951A81"/>
      </bottom>
      <diagonal/>
    </border>
    <border>
      <left/>
      <right style="thin">
        <color rgb="FF951A81"/>
      </right>
      <top style="thin">
        <color rgb="FF951A81"/>
      </top>
      <bottom style="thin">
        <color rgb="FF951A81"/>
      </bottom>
      <diagonal/>
    </border>
    <border>
      <left style="thin">
        <color rgb="FF6A737B"/>
      </left>
      <right style="thin">
        <color rgb="FF6A737B"/>
      </right>
      <top style="thin">
        <color rgb="FF6A737B"/>
      </top>
      <bottom style="thin">
        <color rgb="FF6A737B"/>
      </bottom>
      <diagonal/>
    </border>
    <border>
      <left style="thin">
        <color rgb="FF6A737B"/>
      </left>
      <right/>
      <top style="thin">
        <color rgb="FF6A737B"/>
      </top>
      <bottom style="thin">
        <color rgb="FF6A737B"/>
      </bottom>
      <diagonal/>
    </border>
    <border>
      <left/>
      <right/>
      <top style="thin">
        <color rgb="FF6A737B"/>
      </top>
      <bottom style="thin">
        <color rgb="FF6A737B"/>
      </bottom>
      <diagonal/>
    </border>
    <border>
      <left/>
      <right style="thin">
        <color rgb="FF6A737B"/>
      </right>
      <top style="thin">
        <color rgb="FF6A737B"/>
      </top>
      <bottom style="thin">
        <color rgb="FF6A737B"/>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6A737B"/>
      </left>
      <right/>
      <top/>
      <bottom style="thin">
        <color rgb="FF6A737B"/>
      </bottom>
      <diagonal/>
    </border>
    <border>
      <left/>
      <right style="thin">
        <color rgb="FF6A737B"/>
      </right>
      <top/>
      <bottom style="thin">
        <color rgb="FF6A737B"/>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6A737B"/>
      </left>
      <right style="thin">
        <color rgb="FF6A737B"/>
      </right>
      <top style="thin">
        <color rgb="FF6A737B"/>
      </top>
      <bottom style="thin">
        <color indexed="64"/>
      </bottom>
      <diagonal/>
    </border>
    <border>
      <left style="thin">
        <color rgb="FF6A737B"/>
      </left>
      <right style="thin">
        <color rgb="FF6A737B"/>
      </right>
      <top style="thin">
        <color indexed="64"/>
      </top>
      <bottom style="thin">
        <color indexed="64"/>
      </bottom>
      <diagonal/>
    </border>
    <border>
      <left style="thin">
        <color rgb="FF6A737B"/>
      </left>
      <right style="thin">
        <color rgb="FF6A737B"/>
      </right>
      <top style="thin">
        <color indexed="64"/>
      </top>
      <bottom style="thin">
        <color rgb="FF6A737B"/>
      </bottom>
      <diagonal/>
    </border>
    <border>
      <left style="thin">
        <color indexed="64"/>
      </left>
      <right style="thin">
        <color indexed="64"/>
      </right>
      <top/>
      <bottom style="thin">
        <color indexed="64"/>
      </bottom>
      <diagonal/>
    </border>
    <border>
      <left style="thin">
        <color rgb="FF6A737B"/>
      </left>
      <right style="thin">
        <color indexed="64"/>
      </right>
      <top style="thin">
        <color rgb="FF6A737B"/>
      </top>
      <bottom style="thin">
        <color rgb="FF6A737B"/>
      </bottom>
      <diagonal/>
    </border>
    <border>
      <left style="thin">
        <color rgb="FF6A737B"/>
      </left>
      <right/>
      <top style="thin">
        <color rgb="FF6A737B"/>
      </top>
      <bottom style="thin">
        <color indexed="64"/>
      </bottom>
      <diagonal/>
    </border>
    <border>
      <left/>
      <right style="thin">
        <color rgb="FF6A737B"/>
      </right>
      <top style="thin">
        <color rgb="FF6A737B"/>
      </top>
      <bottom style="thin">
        <color indexed="64"/>
      </bottom>
      <diagonal/>
    </border>
    <border>
      <left style="thin">
        <color rgb="FF6A737B"/>
      </left>
      <right/>
      <top style="thin">
        <color indexed="64"/>
      </top>
      <bottom/>
      <diagonal/>
    </border>
    <border>
      <left/>
      <right style="thin">
        <color rgb="FF6A737B"/>
      </right>
      <top style="thin">
        <color indexed="64"/>
      </top>
      <bottom/>
      <diagonal/>
    </border>
    <border>
      <left style="thin">
        <color rgb="FF6A737B"/>
      </left>
      <right/>
      <top/>
      <bottom/>
      <diagonal/>
    </border>
    <border>
      <left/>
      <right style="thin">
        <color rgb="FF6A737B"/>
      </right>
      <top/>
      <bottom/>
      <diagonal/>
    </border>
    <border>
      <left style="thin">
        <color indexed="64"/>
      </left>
      <right/>
      <top style="thin">
        <color rgb="FF6A737B"/>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rgb="FF951A81"/>
      </right>
      <top style="thin">
        <color rgb="FF951A81"/>
      </top>
      <bottom style="thin">
        <color rgb="FF951A81"/>
      </bottom>
      <diagonal/>
    </border>
    <border>
      <left style="thin">
        <color indexed="64"/>
      </left>
      <right style="thin">
        <color rgb="FF951A81"/>
      </right>
      <top style="thin">
        <color rgb="FF951A81"/>
      </top>
      <bottom style="thin">
        <color indexed="64"/>
      </bottom>
      <diagonal/>
    </border>
    <border>
      <left style="thin">
        <color rgb="FF951A81"/>
      </left>
      <right style="thin">
        <color rgb="FF951A81"/>
      </right>
      <top style="thin">
        <color rgb="FF951A81"/>
      </top>
      <bottom style="thin">
        <color indexed="64"/>
      </bottom>
      <diagonal/>
    </border>
    <border>
      <left style="thin">
        <color indexed="64"/>
      </left>
      <right style="thin">
        <color rgb="FF951A81"/>
      </right>
      <top style="thin">
        <color indexed="64"/>
      </top>
      <bottom style="thin">
        <color rgb="FF951A81"/>
      </bottom>
      <diagonal/>
    </border>
    <border>
      <left style="thin">
        <color rgb="FF951A81"/>
      </left>
      <right style="thin">
        <color rgb="FF951A81"/>
      </right>
      <top style="thin">
        <color indexed="64"/>
      </top>
      <bottom style="thin">
        <color rgb="FF951A81"/>
      </bottom>
      <diagonal/>
    </border>
    <border>
      <left style="thin">
        <color rgb="FF951A81"/>
      </left>
      <right style="thin">
        <color indexed="64"/>
      </right>
      <top style="thin">
        <color indexed="64"/>
      </top>
      <bottom style="thin">
        <color rgb="FF951A81"/>
      </bottom>
      <diagonal/>
    </border>
    <border>
      <left style="thin">
        <color rgb="FF951A81"/>
      </left>
      <right style="thin">
        <color indexed="64"/>
      </right>
      <top style="thin">
        <color rgb="FF951A81"/>
      </top>
      <bottom style="thin">
        <color rgb="FF951A81"/>
      </bottom>
      <diagonal/>
    </border>
    <border>
      <left/>
      <right/>
      <top/>
      <bottom style="thin">
        <color indexed="64"/>
      </bottom>
      <diagonal/>
    </border>
    <border>
      <left style="thin">
        <color rgb="FF951A81"/>
      </left>
      <right style="thin">
        <color indexed="64"/>
      </right>
      <top style="thin">
        <color rgb="FF951A81"/>
      </top>
      <bottom style="thin">
        <color indexed="64"/>
      </bottom>
      <diagonal/>
    </border>
  </borders>
  <cellStyleXfs count="3">
    <xf numFmtId="0" fontId="0" fillId="0" borderId="0"/>
    <xf numFmtId="0" fontId="23" fillId="0" borderId="0" applyNumberFormat="0" applyFill="0" applyBorder="0" applyAlignment="0" applyProtection="0"/>
    <xf numFmtId="43" fontId="49" fillId="0" borderId="0" applyFont="0" applyFill="0" applyBorder="0" applyAlignment="0" applyProtection="0"/>
  </cellStyleXfs>
  <cellXfs count="273">
    <xf numFmtId="0" fontId="0" fillId="0" borderId="0" xfId="0"/>
    <xf numFmtId="0" fontId="2" fillId="0" borderId="0" xfId="0" applyFont="1"/>
    <xf numFmtId="0" fontId="4" fillId="0" borderId="0" xfId="0" applyFont="1"/>
    <xf numFmtId="0" fontId="5" fillId="0" borderId="0" xfId="0" applyFont="1"/>
    <xf numFmtId="0" fontId="6" fillId="8" borderId="1" xfId="0" applyFont="1" applyFill="1" applyBorder="1" applyAlignment="1">
      <alignment vertical="center" wrapText="1"/>
    </xf>
    <xf numFmtId="0" fontId="6" fillId="8" borderId="1" xfId="0" applyFont="1" applyFill="1" applyBorder="1" applyAlignment="1">
      <alignment horizontal="center" vertical="center" wrapText="1"/>
    </xf>
    <xf numFmtId="0" fontId="6" fillId="3" borderId="1" xfId="0" applyFont="1" applyFill="1" applyBorder="1" applyAlignment="1">
      <alignment vertical="center" wrapText="1"/>
    </xf>
    <xf numFmtId="0" fontId="7" fillId="8" borderId="1" xfId="0" applyFont="1" applyFill="1" applyBorder="1" applyAlignment="1">
      <alignment vertical="center" wrapText="1"/>
    </xf>
    <xf numFmtId="0" fontId="7" fillId="9" borderId="1" xfId="0" applyFont="1" applyFill="1" applyBorder="1" applyAlignment="1">
      <alignment vertical="center" wrapText="1"/>
    </xf>
    <xf numFmtId="0" fontId="6" fillId="4" borderId="1" xfId="0" applyFont="1" applyFill="1" applyBorder="1" applyAlignment="1">
      <alignment vertical="center" wrapText="1"/>
    </xf>
    <xf numFmtId="0" fontId="6" fillId="5" borderId="1" xfId="0" applyFont="1" applyFill="1" applyBorder="1" applyAlignment="1">
      <alignment vertical="center" wrapText="1"/>
    </xf>
    <xf numFmtId="0" fontId="6" fillId="6" borderId="1" xfId="0" applyFont="1" applyFill="1" applyBorder="1" applyAlignment="1">
      <alignment vertical="center" wrapText="1"/>
    </xf>
    <xf numFmtId="0" fontId="6" fillId="7" borderId="1" xfId="0" applyFont="1" applyFill="1" applyBorder="1" applyAlignment="1">
      <alignment vertical="center" wrapText="1"/>
    </xf>
    <xf numFmtId="0" fontId="2" fillId="0" borderId="0" xfId="0" applyFont="1" applyAlignment="1">
      <alignment wrapText="1"/>
    </xf>
    <xf numFmtId="0" fontId="5" fillId="0" borderId="0" xfId="0" applyFont="1" applyAlignment="1">
      <alignment wrapText="1"/>
    </xf>
    <xf numFmtId="0" fontId="2" fillId="0" borderId="0" xfId="0" applyFont="1" applyAlignment="1">
      <alignment vertical="center"/>
    </xf>
    <xf numFmtId="0" fontId="3" fillId="0" borderId="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2" fontId="3" fillId="0" borderId="2" xfId="0" applyNumberFormat="1" applyFont="1" applyBorder="1" applyAlignment="1">
      <alignment horizontal="center" vertical="center" wrapText="1"/>
    </xf>
    <xf numFmtId="0" fontId="0" fillId="10" borderId="2" xfId="0" applyFill="1" applyBorder="1" applyAlignment="1">
      <alignment horizontal="center" vertical="center"/>
    </xf>
    <xf numFmtId="0" fontId="3" fillId="0" borderId="0" xfId="0" applyFont="1" applyAlignment="1">
      <alignment vertical="center"/>
    </xf>
    <xf numFmtId="0" fontId="0" fillId="0" borderId="0" xfId="0" applyAlignment="1">
      <alignment vertical="center"/>
    </xf>
    <xf numFmtId="2" fontId="0" fillId="0" borderId="0" xfId="0" applyNumberFormat="1"/>
    <xf numFmtId="0" fontId="13" fillId="0" borderId="0" xfId="0" applyFont="1"/>
    <xf numFmtId="0" fontId="12" fillId="0" borderId="0" xfId="0" applyFont="1"/>
    <xf numFmtId="2" fontId="13" fillId="0" borderId="0" xfId="0" applyNumberFormat="1" applyFont="1"/>
    <xf numFmtId="0" fontId="0" fillId="0" borderId="0" xfId="0" applyAlignment="1">
      <alignment horizontal="center"/>
    </xf>
    <xf numFmtId="1" fontId="13" fillId="11" borderId="0" xfId="0" applyNumberFormat="1" applyFont="1" applyFill="1" applyAlignment="1">
      <alignment horizontal="center"/>
    </xf>
    <xf numFmtId="0" fontId="11" fillId="0" borderId="0" xfId="0" applyFont="1"/>
    <xf numFmtId="0" fontId="11" fillId="11" borderId="0" xfId="0" applyFont="1" applyFill="1"/>
    <xf numFmtId="2" fontId="0" fillId="11" borderId="0" xfId="0" applyNumberFormat="1" applyFill="1" applyAlignment="1">
      <alignment horizontal="center"/>
    </xf>
    <xf numFmtId="0" fontId="0" fillId="12" borderId="0" xfId="0" applyFill="1"/>
    <xf numFmtId="0" fontId="13" fillId="12" borderId="0" xfId="0" applyFont="1" applyFill="1"/>
    <xf numFmtId="2" fontId="16" fillId="0" borderId="0" xfId="0" applyNumberFormat="1" applyFont="1" applyAlignment="1">
      <alignment horizontal="center" vertical="center"/>
    </xf>
    <xf numFmtId="0" fontId="12" fillId="0" borderId="0" xfId="0" applyFont="1" applyAlignment="1">
      <alignment horizontal="center" wrapText="1"/>
    </xf>
    <xf numFmtId="0" fontId="21" fillId="0" borderId="0" xfId="0" applyFont="1" applyFill="1" applyAlignment="1">
      <alignment vertical="top" wrapText="1"/>
    </xf>
    <xf numFmtId="0" fontId="22" fillId="0" borderId="0" xfId="0" applyFont="1"/>
    <xf numFmtId="0" fontId="24" fillId="0" borderId="0" xfId="1" applyFont="1"/>
    <xf numFmtId="0" fontId="8" fillId="0" borderId="0" xfId="0" applyFont="1" applyAlignment="1">
      <alignment vertical="top" wrapText="1"/>
    </xf>
    <xf numFmtId="0" fontId="8" fillId="0" borderId="0" xfId="0" applyFont="1" applyAlignment="1" applyProtection="1">
      <alignment wrapText="1"/>
      <protection hidden="1"/>
    </xf>
    <xf numFmtId="0" fontId="8" fillId="0" borderId="0" xfId="0" applyFont="1" applyProtection="1">
      <protection hidden="1"/>
    </xf>
    <xf numFmtId="0" fontId="8" fillId="0" borderId="0" xfId="0" applyFont="1" applyAlignment="1" applyProtection="1">
      <protection hidden="1"/>
    </xf>
    <xf numFmtId="0" fontId="8" fillId="0" borderId="0" xfId="0" applyFont="1" applyFill="1" applyAlignment="1">
      <alignment vertical="top" wrapText="1"/>
    </xf>
    <xf numFmtId="0" fontId="8" fillId="0" borderId="0" xfId="0" applyFont="1" applyBorder="1" applyAlignment="1">
      <alignment horizontal="left" vertical="top"/>
    </xf>
    <xf numFmtId="0" fontId="31" fillId="13" borderId="0" xfId="0" applyFont="1" applyFill="1" applyAlignment="1" applyProtection="1">
      <alignment horizontal="left" vertical="center" indent="1"/>
      <protection hidden="1"/>
    </xf>
    <xf numFmtId="0" fontId="26" fillId="0" borderId="0" xfId="0" applyFont="1" applyAlignment="1" applyProtection="1">
      <alignment horizontal="center" vertical="top" wrapText="1"/>
      <protection hidden="1"/>
    </xf>
    <xf numFmtId="0" fontId="22" fillId="0" borderId="0" xfId="0" applyFont="1" applyAlignment="1" applyProtection="1">
      <alignment horizontal="center"/>
      <protection hidden="1"/>
    </xf>
    <xf numFmtId="0" fontId="34" fillId="0" borderId="0" xfId="0" applyFont="1" applyAlignment="1" applyProtection="1">
      <alignment horizontal="left"/>
      <protection hidden="1"/>
    </xf>
    <xf numFmtId="0" fontId="31" fillId="13" borderId="0" xfId="0" applyFont="1" applyFill="1" applyAlignment="1" applyProtection="1">
      <alignment horizontal="left" vertical="center" wrapText="1" indent="1"/>
      <protection hidden="1"/>
    </xf>
    <xf numFmtId="0" fontId="8" fillId="0" borderId="0" xfId="0" applyFont="1" applyAlignment="1" applyProtection="1">
      <alignment horizontal="left" vertical="center" wrapText="1"/>
      <protection hidden="1"/>
    </xf>
    <xf numFmtId="0" fontId="8" fillId="0" borderId="0" xfId="0" applyFont="1" applyAlignment="1" applyProtection="1">
      <alignment horizontal="left" vertical="top" wrapText="1"/>
      <protection hidden="1"/>
    </xf>
    <xf numFmtId="0" fontId="37" fillId="17" borderId="0" xfId="0" applyFont="1" applyFill="1" applyAlignment="1" applyProtection="1">
      <alignment vertical="center"/>
      <protection hidden="1"/>
    </xf>
    <xf numFmtId="0" fontId="37" fillId="17" borderId="0" xfId="0" applyFont="1" applyFill="1" applyAlignment="1" applyProtection="1">
      <alignment vertical="center" wrapText="1"/>
      <protection hidden="1"/>
    </xf>
    <xf numFmtId="0" fontId="39" fillId="0" borderId="0" xfId="0" applyFont="1" applyAlignment="1" applyProtection="1">
      <alignment horizontal="left" vertical="center" wrapText="1"/>
      <protection hidden="1"/>
    </xf>
    <xf numFmtId="0" fontId="8" fillId="18" borderId="1" xfId="0" applyFont="1" applyFill="1" applyBorder="1" applyAlignment="1" applyProtection="1">
      <alignment horizontal="center" vertical="center" wrapText="1"/>
      <protection locked="0"/>
    </xf>
    <xf numFmtId="0" fontId="14" fillId="0" borderId="0" xfId="0" applyFont="1" applyBorder="1" applyAlignment="1">
      <alignment horizontal="left" vertical="top"/>
    </xf>
    <xf numFmtId="0" fontId="36" fillId="17" borderId="0" xfId="0" applyFont="1" applyFill="1" applyAlignment="1" applyProtection="1">
      <alignment horizontal="left" vertical="center" indent="1"/>
      <protection hidden="1"/>
    </xf>
    <xf numFmtId="0" fontId="39" fillId="16" borderId="14" xfId="0" applyFont="1" applyFill="1" applyBorder="1" applyAlignment="1" applyProtection="1">
      <alignment horizontal="left" vertical="top"/>
      <protection hidden="1"/>
    </xf>
    <xf numFmtId="0" fontId="32" fillId="0" borderId="0" xfId="0" applyFont="1" applyAlignment="1" applyProtection="1">
      <alignment horizontal="center" vertical="top" wrapText="1"/>
      <protection hidden="1"/>
    </xf>
    <xf numFmtId="0" fontId="19" fillId="16" borderId="15" xfId="0" applyFont="1" applyFill="1" applyBorder="1" applyAlignment="1" applyProtection="1">
      <alignment horizontal="center" vertical="top" wrapText="1"/>
      <protection hidden="1"/>
    </xf>
    <xf numFmtId="0" fontId="40" fillId="13" borderId="0" xfId="0" applyFont="1" applyFill="1" applyAlignment="1" applyProtection="1">
      <alignment horizontal="left" vertical="center" indent="1"/>
      <protection hidden="1"/>
    </xf>
    <xf numFmtId="0" fontId="41" fillId="0" borderId="0" xfId="0" applyFont="1" applyAlignment="1">
      <alignment horizontal="left" vertical="center"/>
    </xf>
    <xf numFmtId="0" fontId="19" fillId="0" borderId="0" xfId="0" applyFont="1"/>
    <xf numFmtId="0" fontId="8" fillId="15" borderId="1" xfId="0" applyFont="1" applyFill="1" applyBorder="1" applyAlignment="1" applyProtection="1">
      <alignment horizontal="left" vertical="center" wrapText="1"/>
      <protection hidden="1"/>
    </xf>
    <xf numFmtId="0" fontId="8" fillId="0" borderId="1" xfId="0" applyFont="1" applyBorder="1" applyAlignment="1" applyProtection="1">
      <alignment vertical="center" wrapText="1"/>
      <protection hidden="1"/>
    </xf>
    <xf numFmtId="0" fontId="21" fillId="18" borderId="7" xfId="0" applyFont="1" applyFill="1" applyBorder="1" applyAlignment="1" applyProtection="1">
      <alignment horizontal="center" vertical="center" wrapText="1"/>
      <protection locked="0"/>
    </xf>
    <xf numFmtId="0" fontId="8" fillId="15" borderId="21" xfId="0" applyFont="1" applyFill="1" applyBorder="1" applyAlignment="1" applyProtection="1">
      <alignment horizontal="left" vertical="center" wrapText="1"/>
      <protection hidden="1"/>
    </xf>
    <xf numFmtId="0" fontId="8" fillId="0" borderId="21" xfId="0" applyFont="1" applyBorder="1" applyAlignment="1" applyProtection="1">
      <alignment vertical="center" wrapText="1"/>
      <protection hidden="1"/>
    </xf>
    <xf numFmtId="0" fontId="9" fillId="19" borderId="8" xfId="0" applyFont="1" applyFill="1" applyBorder="1" applyAlignment="1" applyProtection="1">
      <alignment horizontal="left" vertical="center" wrapText="1"/>
      <protection hidden="1"/>
    </xf>
    <xf numFmtId="0" fontId="21" fillId="19" borderId="9" xfId="0" applyFont="1" applyFill="1" applyBorder="1" applyAlignment="1" applyProtection="1">
      <alignment horizontal="center" vertical="center" wrapText="1"/>
      <protection hidden="1"/>
    </xf>
    <xf numFmtId="0" fontId="21" fillId="19" borderId="10" xfId="0" applyFont="1" applyFill="1" applyBorder="1" applyAlignment="1" applyProtection="1">
      <alignment horizontal="center" vertical="center"/>
      <protection hidden="1"/>
    </xf>
    <xf numFmtId="0" fontId="9" fillId="20" borderId="8" xfId="0" applyFont="1" applyFill="1" applyBorder="1" applyAlignment="1" applyProtection="1">
      <alignment horizontal="left" vertical="center" wrapText="1"/>
      <protection hidden="1"/>
    </xf>
    <xf numFmtId="0" fontId="21" fillId="20" borderId="9" xfId="0" applyFont="1" applyFill="1" applyBorder="1" applyAlignment="1" applyProtection="1">
      <alignment horizontal="center" vertical="center" wrapText="1"/>
      <protection hidden="1"/>
    </xf>
    <xf numFmtId="0" fontId="21" fillId="20" borderId="10" xfId="0" applyFont="1" applyFill="1" applyBorder="1" applyAlignment="1" applyProtection="1">
      <alignment horizontal="center" vertical="center"/>
      <protection hidden="1"/>
    </xf>
    <xf numFmtId="0" fontId="9" fillId="21" borderId="8" xfId="0" applyFont="1" applyFill="1" applyBorder="1" applyAlignment="1" applyProtection="1">
      <alignment horizontal="left" vertical="center" wrapText="1"/>
      <protection hidden="1"/>
    </xf>
    <xf numFmtId="0" fontId="21" fillId="21" borderId="9" xfId="0" applyFont="1" applyFill="1" applyBorder="1" applyAlignment="1" applyProtection="1">
      <alignment horizontal="center" vertical="center" wrapText="1"/>
      <protection hidden="1"/>
    </xf>
    <xf numFmtId="0" fontId="21" fillId="21" borderId="10" xfId="0" applyFont="1" applyFill="1" applyBorder="1" applyAlignment="1" applyProtection="1">
      <alignment horizontal="center" vertical="center"/>
      <protection hidden="1"/>
    </xf>
    <xf numFmtId="0" fontId="9" fillId="22" borderId="8" xfId="0" applyFont="1" applyFill="1" applyBorder="1" applyAlignment="1" applyProtection="1">
      <alignment horizontal="left" vertical="center" wrapText="1"/>
      <protection hidden="1"/>
    </xf>
    <xf numFmtId="0" fontId="21" fillId="22" borderId="9" xfId="0" applyFont="1" applyFill="1" applyBorder="1" applyAlignment="1" applyProtection="1">
      <alignment horizontal="center" vertical="center" wrapText="1"/>
      <protection hidden="1"/>
    </xf>
    <xf numFmtId="0" fontId="21" fillId="22" borderId="10" xfId="0" applyFont="1" applyFill="1" applyBorder="1" applyAlignment="1" applyProtection="1">
      <alignment horizontal="center" vertical="center"/>
      <protection hidden="1"/>
    </xf>
    <xf numFmtId="0" fontId="9" fillId="23" borderId="8" xfId="0" applyFont="1" applyFill="1" applyBorder="1" applyAlignment="1" applyProtection="1">
      <alignment horizontal="left" vertical="center" wrapText="1"/>
      <protection hidden="1"/>
    </xf>
    <xf numFmtId="0" fontId="21" fillId="23" borderId="9" xfId="0" applyFont="1" applyFill="1" applyBorder="1" applyAlignment="1" applyProtection="1">
      <alignment horizontal="center" vertical="center" wrapText="1"/>
      <protection hidden="1"/>
    </xf>
    <xf numFmtId="0" fontId="21" fillId="23" borderId="10" xfId="0" applyFont="1" applyFill="1" applyBorder="1" applyAlignment="1" applyProtection="1">
      <alignment horizontal="center" vertical="center"/>
      <protection hidden="1"/>
    </xf>
    <xf numFmtId="0" fontId="39" fillId="16" borderId="23" xfId="0" applyFont="1" applyFill="1" applyBorder="1" applyAlignment="1" applyProtection="1">
      <alignment horizontal="left" vertical="top"/>
      <protection hidden="1"/>
    </xf>
    <xf numFmtId="0" fontId="19" fillId="16" borderId="24" xfId="0" applyFont="1" applyFill="1" applyBorder="1" applyAlignment="1" applyProtection="1">
      <alignment horizontal="center" vertical="top" wrapText="1"/>
      <protection hidden="1"/>
    </xf>
    <xf numFmtId="0" fontId="39" fillId="14" borderId="25" xfId="0" applyFont="1" applyFill="1" applyBorder="1" applyAlignment="1" applyProtection="1">
      <alignment horizontal="center" vertical="center"/>
      <protection hidden="1"/>
    </xf>
    <xf numFmtId="0" fontId="19" fillId="14" borderId="26" xfId="0" applyFont="1" applyFill="1" applyBorder="1" applyAlignment="1" applyProtection="1">
      <alignment vertical="center" wrapText="1"/>
      <protection hidden="1"/>
    </xf>
    <xf numFmtId="0" fontId="39" fillId="14" borderId="27" xfId="0" applyFont="1" applyFill="1" applyBorder="1" applyAlignment="1" applyProtection="1">
      <alignment horizontal="center" vertical="center"/>
      <protection hidden="1"/>
    </xf>
    <xf numFmtId="0" fontId="19" fillId="14" borderId="28" xfId="0" applyFont="1" applyFill="1" applyBorder="1" applyAlignment="1" applyProtection="1">
      <alignment vertical="center" wrapText="1"/>
      <protection hidden="1"/>
    </xf>
    <xf numFmtId="0" fontId="39" fillId="14" borderId="12" xfId="0" applyFont="1" applyFill="1" applyBorder="1" applyAlignment="1" applyProtection="1">
      <alignment horizontal="center" vertical="center"/>
      <protection hidden="1"/>
    </xf>
    <xf numFmtId="0" fontId="19" fillId="14" borderId="13" xfId="0" applyFont="1" applyFill="1" applyBorder="1" applyAlignment="1" applyProtection="1">
      <alignment vertical="center" wrapText="1"/>
      <protection hidden="1"/>
    </xf>
    <xf numFmtId="0" fontId="27" fillId="0" borderId="7" xfId="0" applyFont="1" applyFill="1" applyBorder="1" applyAlignment="1" applyProtection="1">
      <alignment horizontal="center" vertical="center" wrapText="1"/>
      <protection hidden="1"/>
    </xf>
    <xf numFmtId="0" fontId="45" fillId="0" borderId="0" xfId="0" applyFont="1" applyAlignment="1">
      <alignment horizontal="left" vertical="center"/>
    </xf>
    <xf numFmtId="0" fontId="45" fillId="0" borderId="0" xfId="0" applyFont="1" applyAlignment="1">
      <alignment horizontal="left" vertical="center" wrapText="1"/>
    </xf>
    <xf numFmtId="0" fontId="39" fillId="16" borderId="0" xfId="0" applyFont="1" applyFill="1" applyAlignment="1">
      <alignment vertical="center"/>
    </xf>
    <xf numFmtId="0" fontId="19" fillId="16" borderId="0" xfId="0" applyFont="1" applyFill="1" applyAlignment="1">
      <alignment wrapText="1"/>
    </xf>
    <xf numFmtId="0" fontId="19" fillId="16" borderId="0" xfId="0" applyFont="1" applyFill="1"/>
    <xf numFmtId="0" fontId="45"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5" fillId="0" borderId="0" xfId="0" applyFont="1" applyAlignment="1" applyProtection="1">
      <alignment horizontal="left" vertical="center" wrapText="1"/>
      <protection hidden="1"/>
    </xf>
    <xf numFmtId="0" fontId="19" fillId="0" borderId="0" xfId="0" applyFont="1" applyBorder="1" applyAlignment="1" applyProtection="1">
      <alignment horizontal="left" vertical="center"/>
      <protection hidden="1"/>
    </xf>
    <xf numFmtId="0" fontId="22" fillId="0" borderId="0" xfId="0" applyFont="1" applyAlignment="1" applyProtection="1">
      <alignment horizontal="left" vertical="center"/>
      <protection hidden="1"/>
    </xf>
    <xf numFmtId="0" fontId="8" fillId="0" borderId="0" xfId="0" applyFont="1" applyBorder="1" applyAlignment="1" applyProtection="1">
      <alignment horizontal="left" vertical="center"/>
      <protection hidden="1"/>
    </xf>
    <xf numFmtId="0" fontId="35" fillId="17" borderId="7" xfId="0" applyFont="1" applyFill="1" applyBorder="1" applyAlignment="1" applyProtection="1">
      <alignment horizontal="left" vertical="center" indent="1"/>
      <protection hidden="1"/>
    </xf>
    <xf numFmtId="0" fontId="21" fillId="0" borderId="0" xfId="0" applyFont="1" applyAlignment="1" applyProtection="1">
      <alignment vertical="top" wrapText="1"/>
      <protection hidden="1"/>
    </xf>
    <xf numFmtId="0" fontId="21" fillId="0" borderId="0" xfId="0" applyFont="1" applyProtection="1">
      <protection hidden="1"/>
    </xf>
    <xf numFmtId="0" fontId="35" fillId="17" borderId="7" xfId="0" applyFont="1" applyFill="1" applyBorder="1" applyAlignment="1" applyProtection="1">
      <alignment horizontal="left" vertical="center" wrapText="1" indent="1"/>
      <protection hidden="1"/>
    </xf>
    <xf numFmtId="0" fontId="8" fillId="18" borderId="7" xfId="0" applyFont="1" applyFill="1" applyBorder="1" applyAlignment="1" applyProtection="1">
      <alignment horizontal="center" vertical="center" wrapText="1"/>
      <protection hidden="1"/>
    </xf>
    <xf numFmtId="0" fontId="19" fillId="0" borderId="0" xfId="0" applyFont="1" applyAlignment="1" applyProtection="1">
      <alignment horizontal="left" vertical="center" wrapText="1"/>
      <protection hidden="1"/>
    </xf>
    <xf numFmtId="0" fontId="35" fillId="17" borderId="8" xfId="0" applyFont="1" applyFill="1" applyBorder="1" applyAlignment="1" applyProtection="1">
      <alignment vertical="center"/>
      <protection hidden="1"/>
    </xf>
    <xf numFmtId="0" fontId="37" fillId="17" borderId="9" xfId="0" applyFont="1" applyFill="1" applyBorder="1" applyAlignment="1" applyProtection="1">
      <alignment vertical="center" wrapText="1"/>
      <protection hidden="1"/>
    </xf>
    <xf numFmtId="0" fontId="37" fillId="17" borderId="9" xfId="0" applyFont="1" applyFill="1" applyBorder="1" applyAlignment="1" applyProtection="1">
      <alignment vertical="center"/>
      <protection hidden="1"/>
    </xf>
    <xf numFmtId="0" fontId="20" fillId="17" borderId="9" xfId="0" applyFont="1" applyFill="1" applyBorder="1" applyAlignment="1" applyProtection="1">
      <alignment vertical="center"/>
      <protection hidden="1"/>
    </xf>
    <xf numFmtId="0" fontId="20" fillId="17" borderId="10" xfId="0" applyFont="1" applyFill="1" applyBorder="1" applyAlignment="1" applyProtection="1">
      <alignment vertical="center"/>
      <protection hidden="1"/>
    </xf>
    <xf numFmtId="0" fontId="14" fillId="0" borderId="0" xfId="0" applyFont="1" applyAlignment="1" applyProtection="1">
      <alignment vertical="center"/>
      <protection hidden="1"/>
    </xf>
    <xf numFmtId="0" fontId="22" fillId="0" borderId="0" xfId="0" applyFont="1" applyProtection="1">
      <protection hidden="1"/>
    </xf>
    <xf numFmtId="0" fontId="22" fillId="0" borderId="0" xfId="0" applyFont="1" applyAlignment="1" applyProtection="1">
      <alignment wrapText="1"/>
      <protection hidden="1"/>
    </xf>
    <xf numFmtId="0" fontId="14" fillId="0" borderId="0" xfId="0" applyFont="1" applyProtection="1">
      <protection hidden="1"/>
    </xf>
    <xf numFmtId="0" fontId="35" fillId="17" borderId="16" xfId="0" applyFont="1" applyFill="1" applyBorder="1" applyAlignment="1" applyProtection="1">
      <alignment horizontal="center" vertical="center" wrapText="1"/>
      <protection hidden="1"/>
    </xf>
    <xf numFmtId="2" fontId="35" fillId="2" borderId="1" xfId="0" applyNumberFormat="1" applyFont="1" applyFill="1" applyBorder="1" applyAlignment="1" applyProtection="1">
      <alignment horizontal="center" vertical="center"/>
      <protection hidden="1"/>
    </xf>
    <xf numFmtId="0" fontId="9" fillId="0" borderId="0" xfId="0" applyFont="1" applyProtection="1">
      <protection hidden="1"/>
    </xf>
    <xf numFmtId="0" fontId="35" fillId="17" borderId="17" xfId="0" applyFont="1" applyFill="1" applyBorder="1" applyAlignment="1" applyProtection="1">
      <alignment horizontal="center" vertical="center"/>
      <protection hidden="1"/>
    </xf>
    <xf numFmtId="0" fontId="42" fillId="0" borderId="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35" fillId="17" borderId="1" xfId="0" applyFont="1" applyFill="1" applyBorder="1" applyAlignment="1" applyProtection="1">
      <alignment horizontal="center" vertical="center"/>
      <protection hidden="1"/>
    </xf>
    <xf numFmtId="0" fontId="21" fillId="0" borderId="0" xfId="0" applyFont="1" applyAlignment="1" applyProtection="1">
      <protection hidden="1"/>
    </xf>
    <xf numFmtId="0" fontId="35" fillId="17" borderId="22" xfId="0" applyFont="1" applyFill="1" applyBorder="1" applyAlignment="1" applyProtection="1">
      <alignment horizontal="left" vertical="center" indent="1"/>
      <protection hidden="1"/>
    </xf>
    <xf numFmtId="0" fontId="36" fillId="17" borderId="7" xfId="0" applyFont="1" applyFill="1" applyBorder="1" applyAlignment="1" applyProtection="1">
      <alignment horizontal="left" vertical="center"/>
      <protection hidden="1"/>
    </xf>
    <xf numFmtId="0" fontId="25" fillId="0" borderId="0" xfId="0" applyFont="1" applyFill="1" applyBorder="1" applyAlignment="1" applyProtection="1">
      <alignment horizontal="center" vertical="center"/>
      <protection hidden="1"/>
    </xf>
    <xf numFmtId="0" fontId="19" fillId="16" borderId="15" xfId="0" applyFont="1" applyFill="1" applyBorder="1" applyProtection="1">
      <protection hidden="1"/>
    </xf>
    <xf numFmtId="0" fontId="19" fillId="16" borderId="15" xfId="0" applyFont="1" applyFill="1" applyBorder="1" applyAlignment="1" applyProtection="1">
      <alignment vertical="center"/>
      <protection hidden="1"/>
    </xf>
    <xf numFmtId="0" fontId="19" fillId="16" borderId="16" xfId="0" applyFont="1" applyFill="1" applyBorder="1" applyProtection="1">
      <protection hidden="1"/>
    </xf>
    <xf numFmtId="0" fontId="28" fillId="0" borderId="0" xfId="0" applyFont="1" applyAlignment="1" applyProtection="1">
      <alignment horizontal="left"/>
      <protection hidden="1"/>
    </xf>
    <xf numFmtId="0" fontId="8" fillId="0" borderId="0" xfId="0" applyFont="1" applyAlignment="1" applyProtection="1">
      <alignment vertical="top"/>
      <protection hidden="1"/>
    </xf>
    <xf numFmtId="0" fontId="30" fillId="0" borderId="0" xfId="0" applyFont="1" applyFill="1" applyBorder="1" applyAlignment="1" applyProtection="1">
      <alignment horizontal="center" vertical="center" wrapText="1"/>
      <protection hidden="1"/>
    </xf>
    <xf numFmtId="0" fontId="8" fillId="0" borderId="0" xfId="0" applyFont="1" applyAlignment="1">
      <alignment horizontal="left" vertical="top"/>
    </xf>
    <xf numFmtId="0" fontId="8" fillId="23" borderId="0" xfId="0" applyFont="1" applyFill="1" applyAlignment="1">
      <alignment horizontal="left" vertical="top"/>
    </xf>
    <xf numFmtId="0" fontId="8" fillId="18" borderId="0" xfId="0" applyFont="1" applyFill="1" applyAlignment="1">
      <alignment horizontal="left" vertical="top"/>
    </xf>
    <xf numFmtId="0" fontId="17" fillId="20" borderId="0" xfId="0" applyFont="1" applyFill="1" applyAlignment="1">
      <alignment horizontal="left" vertical="top"/>
    </xf>
    <xf numFmtId="0" fontId="8" fillId="20" borderId="0" xfId="0" applyFont="1" applyFill="1" applyAlignment="1">
      <alignment horizontal="left" vertical="top"/>
    </xf>
    <xf numFmtId="0" fontId="8" fillId="0" borderId="0" xfId="0" applyFont="1" applyAlignment="1">
      <alignment horizontal="center" vertical="top"/>
    </xf>
    <xf numFmtId="0" fontId="8" fillId="15" borderId="0" xfId="0" applyFont="1" applyFill="1" applyAlignment="1">
      <alignment horizontal="left" vertical="top"/>
    </xf>
    <xf numFmtId="0" fontId="46" fillId="0" borderId="0" xfId="0" applyFont="1" applyAlignment="1">
      <alignment horizontal="left" vertical="top"/>
    </xf>
    <xf numFmtId="0" fontId="8" fillId="0" borderId="4" xfId="0" applyFont="1" applyBorder="1" applyAlignment="1">
      <alignment horizontal="left" vertical="top"/>
    </xf>
    <xf numFmtId="0" fontId="8" fillId="0" borderId="6" xfId="0" applyFont="1" applyBorder="1" applyAlignment="1">
      <alignment horizontal="left" vertical="top"/>
    </xf>
    <xf numFmtId="0" fontId="47" fillId="3" borderId="5" xfId="0" applyFont="1" applyFill="1" applyBorder="1" applyAlignment="1">
      <alignment horizontal="left" vertical="top" wrapText="1"/>
    </xf>
    <xf numFmtId="0" fontId="8" fillId="3" borderId="5" xfId="0" applyFont="1" applyFill="1" applyBorder="1" applyAlignment="1">
      <alignment horizontal="left" vertical="top"/>
    </xf>
    <xf numFmtId="0" fontId="8" fillId="3" borderId="5" xfId="0" applyFont="1" applyFill="1" applyBorder="1" applyAlignment="1">
      <alignment horizontal="center" vertical="top"/>
    </xf>
    <xf numFmtId="0" fontId="8" fillId="3" borderId="5" xfId="0" applyFont="1" applyFill="1" applyBorder="1" applyAlignment="1">
      <alignment horizontal="center" vertical="top" wrapText="1"/>
    </xf>
    <xf numFmtId="0" fontId="8" fillId="3" borderId="6" xfId="0" applyFont="1" applyFill="1" applyBorder="1" applyAlignment="1">
      <alignment horizontal="center" vertical="top"/>
    </xf>
    <xf numFmtId="0" fontId="8" fillId="3" borderId="0" xfId="0" applyFont="1" applyFill="1" applyBorder="1" applyAlignment="1">
      <alignment horizontal="center" vertical="top"/>
    </xf>
    <xf numFmtId="0" fontId="17" fillId="15" borderId="11" xfId="0" applyFont="1" applyFill="1" applyBorder="1" applyAlignment="1">
      <alignment horizontal="center" vertical="top" wrapText="1"/>
    </xf>
    <xf numFmtId="0" fontId="17" fillId="15" borderId="11" xfId="0" applyFont="1" applyFill="1" applyBorder="1" applyAlignment="1">
      <alignment horizontal="left" vertical="top" wrapText="1"/>
    </xf>
    <xf numFmtId="0" fontId="17" fillId="15" borderId="11" xfId="0" applyFont="1" applyFill="1" applyBorder="1" applyAlignment="1">
      <alignment horizontal="left" vertical="top"/>
    </xf>
    <xf numFmtId="0" fontId="8" fillId="15" borderId="11" xfId="0" applyFont="1" applyFill="1" applyBorder="1" applyAlignment="1">
      <alignment horizontal="left" vertical="top"/>
    </xf>
    <xf numFmtId="0" fontId="47" fillId="3" borderId="4" xfId="0" applyFont="1" applyFill="1" applyBorder="1" applyAlignment="1">
      <alignment horizontal="left" vertical="top" wrapText="1"/>
    </xf>
    <xf numFmtId="0" fontId="47" fillId="23" borderId="2" xfId="0" applyFont="1" applyFill="1" applyBorder="1" applyAlignment="1">
      <alignment horizontal="left" vertical="top" wrapText="1"/>
    </xf>
    <xf numFmtId="0" fontId="47" fillId="18" borderId="2" xfId="0" applyFont="1" applyFill="1" applyBorder="1" applyAlignment="1">
      <alignment horizontal="left" vertical="top" wrapText="1"/>
    </xf>
    <xf numFmtId="0" fontId="47" fillId="20" borderId="2" xfId="0" applyFont="1" applyFill="1" applyBorder="1" applyAlignment="1">
      <alignment horizontal="left" vertical="top" wrapText="1"/>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0" fontId="8" fillId="15" borderId="11" xfId="0" applyFont="1" applyFill="1" applyBorder="1" applyAlignment="1">
      <alignment horizontal="center" vertical="top" wrapText="1"/>
    </xf>
    <xf numFmtId="0" fontId="8" fillId="15" borderId="11" xfId="0" applyFont="1" applyFill="1" applyBorder="1" applyAlignment="1">
      <alignment horizontal="center" vertical="top"/>
    </xf>
    <xf numFmtId="0" fontId="8" fillId="15" borderId="11" xfId="0" applyFont="1" applyFill="1" applyBorder="1" applyAlignment="1">
      <alignment horizontal="left" vertical="top" wrapText="1"/>
    </xf>
    <xf numFmtId="0" fontId="8" fillId="4" borderId="2" xfId="0" applyFont="1" applyFill="1" applyBorder="1" applyAlignment="1">
      <alignment horizontal="left" vertical="top"/>
    </xf>
    <xf numFmtId="0" fontId="8" fillId="5" borderId="2" xfId="0" applyFont="1" applyFill="1" applyBorder="1" applyAlignment="1">
      <alignment horizontal="left" vertical="top"/>
    </xf>
    <xf numFmtId="0" fontId="8" fillId="6" borderId="2" xfId="0" applyFont="1" applyFill="1" applyBorder="1" applyAlignment="1">
      <alignment horizontal="left" vertical="top"/>
    </xf>
    <xf numFmtId="0" fontId="8" fillId="7" borderId="2" xfId="0" applyFont="1" applyFill="1" applyBorder="1" applyAlignment="1">
      <alignment horizontal="left" vertical="top"/>
    </xf>
    <xf numFmtId="0" fontId="21" fillId="19" borderId="9" xfId="0" applyFont="1" applyFill="1" applyBorder="1" applyAlignment="1" applyProtection="1">
      <alignment horizontal="center" vertical="center"/>
      <protection hidden="1"/>
    </xf>
    <xf numFmtId="0" fontId="8" fillId="0" borderId="14" xfId="0" applyFont="1" applyBorder="1" applyAlignment="1" applyProtection="1">
      <alignment vertical="center" wrapText="1"/>
      <protection hidden="1"/>
    </xf>
    <xf numFmtId="0" fontId="21" fillId="20" borderId="9" xfId="0" applyFont="1" applyFill="1" applyBorder="1" applyAlignment="1" applyProtection="1">
      <alignment horizontal="center" vertical="center"/>
      <protection hidden="1"/>
    </xf>
    <xf numFmtId="0" fontId="21" fillId="21" borderId="9" xfId="0" applyFont="1" applyFill="1" applyBorder="1" applyAlignment="1" applyProtection="1">
      <alignment horizontal="center" vertical="center"/>
      <protection hidden="1"/>
    </xf>
    <xf numFmtId="0" fontId="21" fillId="22" borderId="9" xfId="0" applyFont="1" applyFill="1" applyBorder="1" applyAlignment="1" applyProtection="1">
      <alignment horizontal="center" vertical="center"/>
      <protection hidden="1"/>
    </xf>
    <xf numFmtId="0" fontId="21" fillId="23" borderId="9" xfId="0" applyFont="1" applyFill="1" applyBorder="1" applyAlignment="1" applyProtection="1">
      <alignment horizontal="center" vertical="center"/>
      <protection hidden="1"/>
    </xf>
    <xf numFmtId="0" fontId="8" fillId="0" borderId="29" xfId="0" applyFont="1" applyBorder="1" applyAlignment="1" applyProtection="1">
      <alignment vertical="center" wrapText="1"/>
      <protection hidden="1"/>
    </xf>
    <xf numFmtId="0" fontId="23" fillId="0" borderId="0" xfId="1"/>
    <xf numFmtId="0" fontId="47" fillId="20" borderId="2" xfId="0" applyFont="1" applyFill="1" applyBorder="1" applyAlignment="1">
      <alignment vertical="top" wrapText="1"/>
    </xf>
    <xf numFmtId="0" fontId="9" fillId="0" borderId="0" xfId="0" applyFont="1" applyAlignment="1" applyProtection="1">
      <alignment horizontal="center" vertical="center"/>
      <protection hidden="1"/>
    </xf>
    <xf numFmtId="0" fontId="8" fillId="0" borderId="0" xfId="0" applyFont="1" applyAlignment="1">
      <alignment horizontal="left" vertical="top" wrapText="1"/>
    </xf>
    <xf numFmtId="0" fontId="17" fillId="24" borderId="14" xfId="0" applyFont="1" applyFill="1" applyBorder="1" applyAlignment="1">
      <alignment horizontal="left" vertical="top"/>
    </xf>
    <xf numFmtId="0" fontId="46" fillId="24" borderId="15" xfId="0" applyFont="1" applyFill="1" applyBorder="1" applyAlignment="1">
      <alignment horizontal="left" vertical="top"/>
    </xf>
    <xf numFmtId="0" fontId="46" fillId="24" borderId="16" xfId="0" applyFont="1" applyFill="1" applyBorder="1" applyAlignment="1">
      <alignment horizontal="left" vertical="top" wrapText="1"/>
    </xf>
    <xf numFmtId="0" fontId="8" fillId="0" borderId="5" xfId="0" applyFont="1" applyBorder="1" applyAlignment="1">
      <alignment horizontal="left" vertical="top" wrapText="1"/>
    </xf>
    <xf numFmtId="0" fontId="3" fillId="7"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4" borderId="32"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0" borderId="34" xfId="0" applyFont="1" applyBorder="1" applyAlignment="1">
      <alignment horizontal="center" vertical="center" wrapText="1"/>
    </xf>
    <xf numFmtId="0" fontId="17" fillId="24" borderId="1" xfId="0" applyFont="1" applyFill="1" applyBorder="1" applyAlignment="1">
      <alignment horizontal="left" vertical="top"/>
    </xf>
    <xf numFmtId="0" fontId="17" fillId="24" borderId="1" xfId="0" applyFont="1" applyFill="1" applyBorder="1" applyAlignment="1">
      <alignment horizontal="left" vertical="top" wrapText="1"/>
    </xf>
    <xf numFmtId="0" fontId="3"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left" vertical="top"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51" fillId="4" borderId="1" xfId="0" applyFont="1" applyFill="1" applyBorder="1" applyAlignment="1">
      <alignment horizontal="center" vertical="center" wrapText="1"/>
    </xf>
    <xf numFmtId="0" fontId="51" fillId="6" borderId="1" xfId="0" applyFont="1" applyFill="1" applyBorder="1" applyAlignment="1">
      <alignment horizontal="center" vertical="center" wrapText="1"/>
    </xf>
    <xf numFmtId="0" fontId="51" fillId="5" borderId="1" xfId="0" applyFont="1" applyFill="1" applyBorder="1" applyAlignment="1">
      <alignment horizontal="center" vertical="center" wrapText="1"/>
    </xf>
    <xf numFmtId="0" fontId="51" fillId="3" borderId="1" xfId="0" applyFont="1" applyFill="1" applyBorder="1" applyAlignment="1">
      <alignment horizontal="center" vertical="center" wrapText="1"/>
    </xf>
    <xf numFmtId="0" fontId="51" fillId="7" borderId="1" xfId="0" applyFont="1" applyFill="1" applyBorder="1" applyAlignment="1">
      <alignment horizontal="center" vertical="center" wrapText="1"/>
    </xf>
    <xf numFmtId="0" fontId="50" fillId="0" borderId="0" xfId="0" applyFont="1"/>
    <xf numFmtId="0" fontId="0" fillId="25" borderId="0" xfId="0" applyFill="1" applyAlignment="1">
      <alignment horizontal="center" wrapText="1"/>
    </xf>
    <xf numFmtId="0" fontId="0" fillId="0" borderId="0" xfId="0" applyFill="1" applyAlignment="1">
      <alignment horizontal="center" wrapText="1"/>
    </xf>
    <xf numFmtId="0" fontId="0" fillId="0" borderId="0" xfId="0" applyFill="1"/>
    <xf numFmtId="0" fontId="0" fillId="11" borderId="1" xfId="0" applyFill="1" applyBorder="1" applyAlignment="1">
      <alignment horizontal="left" vertical="top" wrapText="1"/>
    </xf>
    <xf numFmtId="0" fontId="13" fillId="11" borderId="1" xfId="0" applyFont="1" applyFill="1" applyBorder="1" applyAlignment="1">
      <alignment horizontal="left" vertical="top" wrapText="1"/>
    </xf>
    <xf numFmtId="0" fontId="15" fillId="11" borderId="1" xfId="0" applyFont="1" applyFill="1" applyBorder="1" applyAlignment="1">
      <alignment horizontal="left" vertical="top" wrapText="1"/>
    </xf>
    <xf numFmtId="0" fontId="0" fillId="0" borderId="1" xfId="0" applyBorder="1"/>
    <xf numFmtId="0" fontId="13" fillId="0" borderId="1" xfId="0" applyFont="1" applyBorder="1"/>
    <xf numFmtId="2" fontId="0" fillId="0" borderId="1" xfId="0" applyNumberFormat="1" applyBorder="1"/>
    <xf numFmtId="2" fontId="13" fillId="0" borderId="1" xfId="0" applyNumberFormat="1" applyFont="1" applyBorder="1"/>
    <xf numFmtId="0" fontId="0" fillId="0" borderId="1" xfId="0" applyBorder="1" applyAlignment="1">
      <alignment wrapText="1"/>
    </xf>
    <xf numFmtId="0" fontId="0" fillId="25" borderId="15" xfId="0" applyFill="1" applyBorder="1" applyAlignment="1">
      <alignment horizontal="center" wrapText="1"/>
    </xf>
    <xf numFmtId="0" fontId="0" fillId="25" borderId="16" xfId="0" applyFill="1" applyBorder="1" applyAlignment="1">
      <alignment horizontal="center" wrapText="1"/>
    </xf>
    <xf numFmtId="0" fontId="52" fillId="26" borderId="14" xfId="0" applyFont="1" applyFill="1" applyBorder="1" applyAlignment="1">
      <alignment horizontal="left" vertical="center"/>
    </xf>
    <xf numFmtId="0" fontId="0" fillId="26" borderId="15" xfId="0" applyFill="1" applyBorder="1" applyAlignment="1">
      <alignment horizontal="center" wrapText="1"/>
    </xf>
    <xf numFmtId="0" fontId="50" fillId="26" borderId="15" xfId="0" applyFont="1" applyFill="1" applyBorder="1" applyAlignment="1">
      <alignment horizontal="center" wrapText="1"/>
    </xf>
    <xf numFmtId="0" fontId="50" fillId="26" borderId="16" xfId="0" applyFont="1" applyFill="1" applyBorder="1" applyAlignment="1">
      <alignment horizontal="center" wrapText="1"/>
    </xf>
    <xf numFmtId="0" fontId="2" fillId="26" borderId="0" xfId="0" applyFont="1" applyFill="1" applyAlignment="1">
      <alignment horizontal="center" vertical="center" wrapText="1"/>
    </xf>
    <xf numFmtId="0" fontId="12" fillId="26" borderId="0" xfId="0" applyFont="1" applyFill="1" applyAlignment="1">
      <alignment horizontal="center" wrapText="1"/>
    </xf>
    <xf numFmtId="0" fontId="12" fillId="26" borderId="0" xfId="0" applyFont="1" applyFill="1" applyAlignment="1">
      <alignment horizontal="center" vertical="center" wrapText="1"/>
    </xf>
    <xf numFmtId="0" fontId="52" fillId="26" borderId="30" xfId="0" applyFont="1" applyFill="1" applyBorder="1" applyAlignment="1">
      <alignment horizontal="left" vertical="center"/>
    </xf>
    <xf numFmtId="0" fontId="3" fillId="3" borderId="35" xfId="0" applyFont="1" applyFill="1" applyBorder="1" applyAlignment="1">
      <alignment horizontal="center" vertical="center" wrapText="1"/>
    </xf>
    <xf numFmtId="0" fontId="3" fillId="0" borderId="36" xfId="0" applyFont="1" applyBorder="1" applyAlignment="1">
      <alignment horizontal="center" vertical="center" wrapText="1"/>
    </xf>
    <xf numFmtId="0" fontId="0" fillId="10" borderId="36" xfId="0" applyFill="1" applyBorder="1" applyAlignment="1">
      <alignment horizontal="center" vertical="center"/>
    </xf>
    <xf numFmtId="2" fontId="3" fillId="0" borderId="36" xfId="0" applyNumberFormat="1" applyFont="1" applyBorder="1" applyAlignment="1">
      <alignment horizontal="center" vertical="center" wrapText="1"/>
    </xf>
    <xf numFmtId="2" fontId="13" fillId="0" borderId="31" xfId="0" applyNumberFormat="1" applyFont="1" applyBorder="1" applyAlignment="1">
      <alignment horizontal="center" vertical="center"/>
    </xf>
    <xf numFmtId="2" fontId="3" fillId="0" borderId="37" xfId="0" applyNumberFormat="1" applyFont="1" applyBorder="1" applyAlignment="1">
      <alignment horizontal="center" vertical="center" wrapText="1"/>
    </xf>
    <xf numFmtId="2" fontId="13" fillId="0" borderId="0" xfId="0" applyNumberFormat="1" applyFont="1" applyBorder="1" applyAlignment="1">
      <alignment horizontal="center" vertical="center"/>
    </xf>
    <xf numFmtId="2" fontId="3" fillId="0" borderId="38" xfId="0" applyNumberFormat="1" applyFont="1" applyBorder="1" applyAlignment="1">
      <alignment horizontal="center" vertical="center" wrapText="1"/>
    </xf>
    <xf numFmtId="0" fontId="3" fillId="7" borderId="33" xfId="0" applyFont="1" applyFill="1" applyBorder="1" applyAlignment="1">
      <alignment horizontal="center" vertical="center" wrapText="1"/>
    </xf>
    <xf numFmtId="0" fontId="0" fillId="10" borderId="34" xfId="0" applyFill="1" applyBorder="1" applyAlignment="1">
      <alignment horizontal="center" vertical="center"/>
    </xf>
    <xf numFmtId="2" fontId="3" fillId="0" borderId="34" xfId="0" applyNumberFormat="1" applyFont="1" applyBorder="1" applyAlignment="1">
      <alignment horizontal="center" vertical="center" wrapText="1"/>
    </xf>
    <xf numFmtId="2" fontId="13" fillId="0" borderId="39" xfId="0" applyNumberFormat="1" applyFont="1" applyBorder="1" applyAlignment="1">
      <alignment horizontal="center" vertical="center"/>
    </xf>
    <xf numFmtId="2" fontId="3" fillId="0" borderId="40" xfId="0" applyNumberFormat="1" applyFont="1" applyBorder="1" applyAlignment="1">
      <alignment horizontal="center" vertical="center" wrapText="1"/>
    </xf>
    <xf numFmtId="43" fontId="1" fillId="2" borderId="0" xfId="2" applyFont="1" applyFill="1" applyAlignment="1">
      <alignment horizontal="center" vertical="center"/>
    </xf>
    <xf numFmtId="0" fontId="3" fillId="0" borderId="0" xfId="0" applyFont="1" applyAlignment="1">
      <alignment horizontal="center" vertical="center"/>
    </xf>
    <xf numFmtId="0" fontId="35" fillId="17" borderId="0" xfId="0" applyFont="1" applyFill="1" applyBorder="1" applyAlignment="1" applyProtection="1">
      <alignment horizontal="center" vertical="center" wrapText="1"/>
      <protection hidden="1"/>
    </xf>
    <xf numFmtId="0" fontId="8" fillId="18" borderId="2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hidden="1"/>
    </xf>
    <xf numFmtId="0" fontId="43" fillId="0" borderId="18" xfId="0" applyFont="1" applyBorder="1" applyAlignment="1" applyProtection="1">
      <alignment horizontal="center" vertical="center" wrapText="1"/>
      <protection hidden="1"/>
    </xf>
    <xf numFmtId="0" fontId="43" fillId="0" borderId="19" xfId="0" applyFont="1" applyBorder="1" applyAlignment="1" applyProtection="1">
      <alignment horizontal="center" vertical="center" wrapText="1"/>
      <protection hidden="1"/>
    </xf>
    <xf numFmtId="0" fontId="43" fillId="0" borderId="20" xfId="0" applyFont="1" applyBorder="1" applyAlignment="1" applyProtection="1">
      <alignment horizontal="center" vertical="center" wrapText="1"/>
      <protection hidden="1"/>
    </xf>
    <xf numFmtId="0" fontId="43" fillId="0" borderId="1" xfId="0" applyFont="1" applyBorder="1" applyAlignment="1" applyProtection="1">
      <alignment horizontal="center" vertical="center" wrapText="1"/>
      <protection hidden="1"/>
    </xf>
    <xf numFmtId="0" fontId="33" fillId="0" borderId="8" xfId="0" applyFont="1" applyBorder="1" applyAlignment="1" applyProtection="1">
      <alignment horizontal="center" vertical="top" wrapText="1"/>
      <protection hidden="1"/>
    </xf>
    <xf numFmtId="0" fontId="33" fillId="0" borderId="9" xfId="0" applyFont="1" applyBorder="1" applyAlignment="1" applyProtection="1">
      <alignment horizontal="center" vertical="top" wrapText="1"/>
      <protection hidden="1"/>
    </xf>
    <xf numFmtId="0" fontId="33" fillId="0" borderId="10" xfId="0" applyFont="1" applyBorder="1" applyAlignment="1" applyProtection="1">
      <alignment horizontal="center" vertical="top" wrapText="1"/>
      <protection hidden="1"/>
    </xf>
    <xf numFmtId="0" fontId="18" fillId="0" borderId="7" xfId="0" applyFont="1" applyBorder="1" applyAlignment="1" applyProtection="1">
      <alignment horizontal="center" vertical="center" wrapText="1"/>
      <protection hidden="1"/>
    </xf>
    <xf numFmtId="0" fontId="38" fillId="0" borderId="8" xfId="0" applyFont="1" applyFill="1" applyBorder="1" applyAlignment="1" applyProtection="1">
      <alignment horizontal="center" vertical="center"/>
      <protection hidden="1"/>
    </xf>
    <xf numFmtId="0" fontId="38" fillId="0" borderId="10" xfId="0" applyFont="1" applyFill="1" applyBorder="1" applyAlignment="1" applyProtection="1">
      <alignment horizontal="center" vertical="center"/>
      <protection hidden="1"/>
    </xf>
    <xf numFmtId="0" fontId="30" fillId="0" borderId="7" xfId="0" applyFont="1" applyFill="1" applyBorder="1" applyAlignment="1" applyProtection="1">
      <alignment horizontal="center" vertical="center" wrapText="1"/>
      <protection hidden="1"/>
    </xf>
    <xf numFmtId="0" fontId="26" fillId="0" borderId="0" xfId="0" applyFont="1" applyAlignment="1" applyProtection="1">
      <alignment horizontal="left" vertical="top" wrapText="1"/>
      <protection hidden="1"/>
    </xf>
    <xf numFmtId="0" fontId="36" fillId="17" borderId="7" xfId="0" applyFont="1" applyFill="1" applyBorder="1" applyAlignment="1" applyProtection="1">
      <alignment horizontal="center" vertical="center"/>
      <protection hidden="1"/>
    </xf>
    <xf numFmtId="0" fontId="40" fillId="16" borderId="7" xfId="0" applyFont="1" applyFill="1" applyBorder="1" applyAlignment="1" applyProtection="1">
      <alignment horizontal="left" vertical="center"/>
      <protection hidden="1"/>
    </xf>
    <xf numFmtId="0" fontId="40" fillId="16" borderId="8" xfId="0" applyFont="1" applyFill="1" applyBorder="1" applyAlignment="1" applyProtection="1">
      <alignment horizontal="center" vertical="center"/>
      <protection hidden="1"/>
    </xf>
    <xf numFmtId="0" fontId="40" fillId="16" borderId="9" xfId="0" applyFont="1" applyFill="1" applyBorder="1" applyAlignment="1" applyProtection="1">
      <alignment horizontal="center" vertical="center"/>
      <protection hidden="1"/>
    </xf>
    <xf numFmtId="0" fontId="40" fillId="16" borderId="10" xfId="0" applyFont="1" applyFill="1" applyBorder="1" applyAlignment="1" applyProtection="1">
      <alignment horizontal="center" vertical="center"/>
      <protection hidden="1"/>
    </xf>
    <xf numFmtId="0" fontId="44" fillId="0" borderId="7" xfId="0" applyFont="1" applyBorder="1" applyAlignment="1" applyProtection="1">
      <alignment horizontal="center" vertical="center" wrapText="1"/>
      <protection hidden="1"/>
    </xf>
    <xf numFmtId="0" fontId="29" fillId="18" borderId="7" xfId="0" applyFont="1" applyFill="1" applyBorder="1" applyAlignment="1" applyProtection="1">
      <alignment horizontal="left" vertical="top" wrapText="1" indent="1"/>
      <protection locked="0"/>
    </xf>
    <xf numFmtId="0" fontId="29" fillId="14" borderId="8" xfId="0" applyFont="1" applyFill="1" applyBorder="1" applyAlignment="1" applyProtection="1">
      <alignment horizontal="center" vertical="center"/>
      <protection hidden="1"/>
    </xf>
    <xf numFmtId="0" fontId="29" fillId="14" borderId="10" xfId="0" applyFont="1" applyFill="1" applyBorder="1" applyAlignment="1" applyProtection="1">
      <alignment horizontal="center" vertical="center"/>
      <protection hidden="1"/>
    </xf>
    <xf numFmtId="0" fontId="29" fillId="14" borderId="7" xfId="0" applyFont="1" applyFill="1" applyBorder="1" applyAlignment="1" applyProtection="1">
      <alignment horizontal="left" vertical="center" indent="1"/>
      <protection hidden="1"/>
    </xf>
  </cellXfs>
  <cellStyles count="3">
    <cellStyle name="Comma" xfId="2" builtinId="3"/>
    <cellStyle name="Hyperlink" xfId="1" builtinId="8"/>
    <cellStyle name="Normal" xfId="0" builtinId="0"/>
  </cellStyles>
  <dxfs count="34">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s>
  <tableStyles count="0" defaultTableStyle="TableStyleMedium2" defaultPivotStyle="PivotStyleLight16"/>
  <colors>
    <mruColors>
      <color rgb="FFFFE150"/>
      <color rgb="FFA0DEEC"/>
      <color rgb="FFEBF3BB"/>
      <color rgb="FF004960"/>
      <color rgb="FFCFE6AE"/>
      <color rgb="FFF39237"/>
      <color rgb="FF6A737B"/>
      <color rgb="FFC1D72D"/>
      <color rgb="FFBFE0C3"/>
      <color rgb="FFF9C8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plotArea>
      <cx:plotAreaRegion>
        <cx:plotSurface>
          <cx:spPr>
            <a:noFill/>
            <a:ln>
              <a:noFill/>
            </a:ln>
          </cx:spPr>
        </cx:plotSurface>
        <cx:series layoutId="treemap" uniqueId="{438E156E-F2BF-F946-9715-80EBE113F733}">
          <cx:dataPt idx="0">
            <cx:spPr>
              <a:solidFill>
                <a:srgbClr val="5CB5B1">
                  <a:alpha val="50196"/>
                </a:srgbClr>
              </a:solidFill>
            </cx:spPr>
          </cx:dataPt>
          <cx:dataPt idx="6">
            <cx:spPr>
              <a:solidFill>
                <a:srgbClr val="A0CD5C">
                  <a:alpha val="50196"/>
                </a:srgbClr>
              </a:solidFill>
            </cx:spPr>
          </cx:dataPt>
          <cx:dataPt idx="11">
            <cx:spPr>
              <a:solidFill>
                <a:srgbClr val="F39237">
                  <a:alpha val="50196"/>
                </a:srgbClr>
              </a:solidFill>
            </cx:spPr>
          </cx:dataPt>
          <cx:dataPt idx="17">
            <cx:spPr>
              <a:solidFill>
                <a:srgbClr val="7EC186">
                  <a:alpha val="49804"/>
                </a:srgbClr>
              </a:solidFill>
            </cx:spPr>
          </cx:dataPt>
          <cx:dataPt idx="23">
            <cx:spPr>
              <a:solidFill>
                <a:srgbClr val="40BCD8">
                  <a:alpha val="49804"/>
                </a:srgbClr>
              </a:solidFill>
            </cx:spPr>
          </cx:dataPt>
          <cx:dataLabels pos="ctr">
            <cx:txPr>
              <a:bodyPr vertOverflow="overflow" horzOverflow="overflow" wrap="square" lIns="0" tIns="0" rIns="0" bIns="0"/>
              <a:lstStyle/>
              <a:p>
                <a:pPr algn="ctr" rtl="0">
                  <a:defRPr sz="1600" b="0" i="0">
                    <a:solidFill>
                      <a:sysClr val="windowText" lastClr="000000"/>
                    </a:solidFill>
                    <a:latin typeface="Arial" panose="020B0604020202020204" pitchFamily="34" charset="0"/>
                    <a:ea typeface="Arial" panose="020B0604020202020204" pitchFamily="34" charset="0"/>
                    <a:cs typeface="Arial" panose="020B0604020202020204" pitchFamily="34" charset="0"/>
                  </a:defRPr>
                </a:pPr>
                <a:endParaRPr lang="en-GB" sz="1600" b="0" i="0">
                  <a:solidFill>
                    <a:sysClr val="windowText" lastClr="000000"/>
                  </a:solidFill>
                  <a:latin typeface="Arial" panose="020B0604020202020204" pitchFamily="34" charset="0"/>
                  <a:cs typeface="Arial" panose="020B0604020202020204" pitchFamily="34" charset="0"/>
                </a:endParaRPr>
              </a:p>
            </cx:txPr>
            <cx:visibility seriesName="0" categoryName="1" value="0"/>
            <cx:dataLabel idx="0">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LEADERSHIP &amp; RESOURCES</a:t>
                  </a:r>
                </a:p>
              </cx:txPr>
              <cx:visibility seriesName="0" categoryName="1" value="0"/>
            </cx:dataLabel>
            <cx:dataLabel idx="1">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Decision-making</a:t>
                  </a:r>
                </a:p>
              </cx:txPr>
              <cx:visibility seriesName="0" categoryName="1" value="0"/>
            </cx:dataLabel>
            <cx:dataLabel idx="6">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GOVERNANCE &amp; PROCESSES</a:t>
                  </a:r>
                </a:p>
              </cx:txPr>
              <cx:visibility seriesName="0" categoryName="1" value="0"/>
            </cx:dataLabel>
            <cx:dataLabel idx="11">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POLICY &amp; EVIDENCE</a:t>
                  </a:r>
                </a:p>
              </cx:txPr>
              <cx:visibility seriesName="0" categoryName="1" value="0"/>
            </cx:dataLabel>
            <cx:dataLabel idx="15">
              <cx:txPr>
                <a:bodyPr vertOverflow="overflow" horzOverflow="overflow" wrap="square" lIns="0" tIns="0" rIns="0" bIns="0"/>
                <a:lstStyle/>
                <a:p>
                  <a:pPr algn="ctr" rtl="0">
                    <a:defRPr sz="1100"/>
                  </a:pPr>
                  <a:r>
                    <a:rPr lang="en-GB" sz="1100">
                      <a:solidFill>
                        <a:sysClr val="windowText" lastClr="000000"/>
                      </a:solidFill>
                      <a:latin typeface="Futura Medium" panose="020B0602020204020303" pitchFamily="34" charset="-79"/>
                      <a:cs typeface="Futura Medium" panose="020B0602020204020303" pitchFamily="34" charset="-79"/>
                    </a:rPr>
                    <a:t>Prioritisation</a:t>
                  </a:r>
                </a:p>
              </cx:txPr>
              <cx:visibility seriesName="0" categoryName="1" value="0"/>
            </cx:dataLabel>
            <cx:dataLabel idx="17">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TOOLS &amp; SYSTEMS</a:t>
                  </a:r>
                </a:p>
              </cx:txPr>
              <cx:visibility seriesName="0" categoryName="1" value="0"/>
            </cx:dataLabel>
            <cx:dataLabel idx="19">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S106 requirements</a:t>
                  </a:r>
                </a:p>
              </cx:txPr>
              <cx:visibility seriesName="0" categoryName="1" value="0"/>
            </cx:dataLabel>
            <cx:dataLabel idx="20">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Data management</a:t>
                  </a:r>
                </a:p>
              </cx:txPr>
              <cx:visibility seriesName="0" categoryName="1" value="0"/>
            </cx:dataLabel>
            <cx:dataLabel idx="23">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PROJECT DELIVERY</a:t>
                  </a:r>
                </a:p>
              </cx:txPr>
              <cx:visibility seriesName="0" categoryName="1" value="0"/>
            </cx:dataLabel>
            <cx:dataLabel idx="24">
              <cx:txPr>
                <a:bodyPr vertOverflow="overflow" horzOverflow="overflow" wrap="square" lIns="0" tIns="0" rIns="0" bIns="0"/>
                <a:lstStyle/>
                <a:p>
                  <a:pPr algn="ctr" rtl="0">
                    <a:defRPr sz="1600"/>
                  </a:pPr>
                  <a:r>
                    <a:rPr lang="en-GB" sz="1600" b="0" i="0">
                      <a:solidFill>
                        <a:sysClr val="windowText" lastClr="000000"/>
                      </a:solidFill>
                      <a:latin typeface="Arial" panose="020B0604020202020204" pitchFamily="34" charset="0"/>
                      <a:cs typeface="Arial" panose="020B0604020202020204" pitchFamily="34" charset="0"/>
                    </a:rPr>
                    <a:t>Delivery resources</a:t>
                  </a:r>
                </a:p>
              </cx:txPr>
              <cx:visibility seriesName="0" categoryName="1" value="0"/>
            </cx:dataLabel>
            <cx:dataLabel idx="25">
              <cx:txPr>
                <a:bodyPr vertOverflow="overflow" horzOverflow="overflow" wrap="square" lIns="0" tIns="0" rIns="0" bIns="0"/>
                <a:lstStyle/>
                <a:p>
                  <a:pPr algn="ctr" rtl="0">
                    <a:defRPr sz="1600"/>
                  </a:pPr>
                  <a:r>
                    <a:rPr lang="en-GB" sz="1600">
                      <a:solidFill>
                        <a:sysClr val="windowText" lastClr="000000"/>
                      </a:solidFill>
                      <a:latin typeface="Arial" panose="020B0604020202020204" pitchFamily="34" charset="0"/>
                      <a:cs typeface="Arial" panose="020B0604020202020204" pitchFamily="34" charset="0"/>
                    </a:rPr>
                    <a:t>Funding integration</a:t>
                  </a:r>
                </a:p>
              </cx:txPr>
              <cx:visibility seriesName="0" categoryName="1" value="0"/>
            </cx:dataLabel>
          </cx:dataLabels>
          <cx:dataId val="0"/>
          <cx:layoutPr/>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plotArea>
      <cx:plotAreaRegion>
        <cx:plotSurface>
          <cx:spPr>
            <a:noFill/>
            <a:ln>
              <a:noFill/>
            </a:ln>
          </cx:spPr>
        </cx:plotSurface>
        <cx:series layoutId="sunburst" uniqueId="{438E156E-F2BF-F946-9715-80EBE113F733}">
          <cx:dataPt idx="0">
            <cx:spPr>
              <a:solidFill>
                <a:srgbClr val="5CB5B1">
                  <a:alpha val="50196"/>
                </a:srgbClr>
              </a:solidFill>
            </cx:spPr>
          </cx:dataPt>
          <cx:dataPt idx="1">
            <cx:spPr>
              <a:solidFill>
                <a:srgbClr val="5CB5B1">
                  <a:alpha val="50196"/>
                </a:srgbClr>
              </a:solidFill>
            </cx:spPr>
          </cx:dataPt>
          <cx:dataPt idx="2">
            <cx:spPr>
              <a:solidFill>
                <a:srgbClr val="5CB5B1">
                  <a:alpha val="50196"/>
                </a:srgbClr>
              </a:solidFill>
            </cx:spPr>
          </cx:dataPt>
          <cx:dataPt idx="3">
            <cx:spPr>
              <a:solidFill>
                <a:srgbClr val="5CB5B1">
                  <a:alpha val="50196"/>
                </a:srgbClr>
              </a:solidFill>
            </cx:spPr>
          </cx:dataPt>
          <cx:dataPt idx="4">
            <cx:spPr>
              <a:solidFill>
                <a:srgbClr val="5CB5B1">
                  <a:alpha val="50196"/>
                </a:srgbClr>
              </a:solidFill>
            </cx:spPr>
          </cx:dataPt>
          <cx:dataPt idx="5">
            <cx:spPr>
              <a:solidFill>
                <a:srgbClr val="5CB5B1">
                  <a:alpha val="50196"/>
                </a:srgbClr>
              </a:solidFill>
            </cx:spPr>
          </cx:dataPt>
          <cx:dataPt idx="6">
            <cx:spPr>
              <a:solidFill>
                <a:srgbClr val="A0CD5C">
                  <a:alpha val="50196"/>
                </a:srgbClr>
              </a:solidFill>
            </cx:spPr>
          </cx:dataPt>
          <cx:dataPt idx="7">
            <cx:spPr>
              <a:solidFill>
                <a:srgbClr val="A0CD5C">
                  <a:alpha val="50196"/>
                </a:srgbClr>
              </a:solidFill>
            </cx:spPr>
          </cx:dataPt>
          <cx:dataPt idx="8">
            <cx:spPr>
              <a:solidFill>
                <a:srgbClr val="A0CD5C">
                  <a:alpha val="50196"/>
                </a:srgbClr>
              </a:solidFill>
            </cx:spPr>
          </cx:dataPt>
          <cx:dataPt idx="9">
            <cx:spPr>
              <a:solidFill>
                <a:srgbClr val="A0CD5C">
                  <a:alpha val="50196"/>
                </a:srgbClr>
              </a:solidFill>
            </cx:spPr>
          </cx:dataPt>
          <cx:dataPt idx="10">
            <cx:spPr>
              <a:solidFill>
                <a:srgbClr val="A0CD5C">
                  <a:alpha val="50196"/>
                </a:srgbClr>
              </a:solidFill>
            </cx:spPr>
          </cx:dataPt>
          <cx:dataPt idx="11">
            <cx:spPr>
              <a:solidFill>
                <a:srgbClr val="F39237">
                  <a:alpha val="50196"/>
                </a:srgbClr>
              </a:solidFill>
            </cx:spPr>
          </cx:dataPt>
          <cx:dataPt idx="12">
            <cx:spPr>
              <a:solidFill>
                <a:srgbClr val="F39237">
                  <a:alpha val="50196"/>
                </a:srgbClr>
              </a:solidFill>
            </cx:spPr>
          </cx:dataPt>
          <cx:dataPt idx="13">
            <cx:spPr>
              <a:solidFill>
                <a:srgbClr val="F39237">
                  <a:alpha val="50196"/>
                </a:srgbClr>
              </a:solidFill>
            </cx:spPr>
          </cx:dataPt>
          <cx:dataPt idx="14">
            <cx:spPr>
              <a:solidFill>
                <a:srgbClr val="F39237">
                  <a:alpha val="50196"/>
                </a:srgbClr>
              </a:solidFill>
            </cx:spPr>
          </cx:dataPt>
          <cx:dataPt idx="15">
            <cx:spPr>
              <a:solidFill>
                <a:srgbClr val="F39237">
                  <a:alpha val="50196"/>
                </a:srgbClr>
              </a:solidFill>
            </cx:spPr>
          </cx:dataPt>
          <cx:dataPt idx="16">
            <cx:spPr>
              <a:solidFill>
                <a:srgbClr val="F39237">
                  <a:alpha val="50196"/>
                </a:srgbClr>
              </a:solidFill>
            </cx:spPr>
          </cx:dataPt>
          <cx:dataPt idx="17">
            <cx:spPr>
              <a:solidFill>
                <a:srgbClr val="7EC186">
                  <a:alpha val="49804"/>
                </a:srgbClr>
              </a:solidFill>
            </cx:spPr>
          </cx:dataPt>
          <cx:dataPt idx="18">
            <cx:spPr>
              <a:solidFill>
                <a:srgbClr val="7EC186">
                  <a:alpha val="49804"/>
                </a:srgbClr>
              </a:solidFill>
            </cx:spPr>
          </cx:dataPt>
          <cx:dataPt idx="19">
            <cx:spPr>
              <a:solidFill>
                <a:srgbClr val="7EC186">
                  <a:alpha val="49804"/>
                </a:srgbClr>
              </a:solidFill>
            </cx:spPr>
          </cx:dataPt>
          <cx:dataPt idx="20">
            <cx:spPr>
              <a:solidFill>
                <a:srgbClr val="7EC186">
                  <a:alpha val="49804"/>
                </a:srgbClr>
              </a:solidFill>
            </cx:spPr>
          </cx:dataPt>
          <cx:dataPt idx="21">
            <cx:spPr>
              <a:solidFill>
                <a:srgbClr val="7EC186">
                  <a:alpha val="49804"/>
                </a:srgbClr>
              </a:solidFill>
            </cx:spPr>
          </cx:dataPt>
          <cx:dataPt idx="22">
            <cx:spPr>
              <a:solidFill>
                <a:srgbClr val="7EC186">
                  <a:alpha val="49804"/>
                </a:srgbClr>
              </a:solidFill>
            </cx:spPr>
          </cx:dataPt>
          <cx:dataPt idx="23">
            <cx:spPr>
              <a:solidFill>
                <a:srgbClr val="40BCD8">
                  <a:alpha val="49804"/>
                </a:srgbClr>
              </a:solidFill>
            </cx:spPr>
          </cx:dataPt>
          <cx:dataPt idx="24">
            <cx:spPr>
              <a:solidFill>
                <a:srgbClr val="40BCD8">
                  <a:alpha val="49804"/>
                </a:srgbClr>
              </a:solidFill>
            </cx:spPr>
          </cx:dataPt>
          <cx:dataPt idx="25">
            <cx:spPr>
              <a:solidFill>
                <a:srgbClr val="40BCD8">
                  <a:alpha val="49804"/>
                </a:srgbClr>
              </a:solidFill>
            </cx:spPr>
          </cx:dataPt>
          <cx:dataPt idx="26">
            <cx:spPr>
              <a:solidFill>
                <a:srgbClr val="40BCD8">
                  <a:alpha val="49804"/>
                </a:srgbClr>
              </a:solidFill>
            </cx:spPr>
          </cx:dataPt>
          <cx:dataPt idx="27">
            <cx:spPr>
              <a:solidFill>
                <a:srgbClr val="40BCD8">
                  <a:alpha val="49804"/>
                </a:srgbClr>
              </a:solidFill>
            </cx:spPr>
          </cx:dataPt>
          <cx:dataPt idx="28">
            <cx:spPr>
              <a:solidFill>
                <a:srgbClr val="40BCD8">
                  <a:alpha val="49804"/>
                </a:srgbClr>
              </a:solidFill>
            </cx:spPr>
          </cx:dataPt>
          <cx:dataLabels pos="ctr">
            <cx:txPr>
              <a:bodyPr vertOverflow="overflow" horzOverflow="overflow" wrap="square" lIns="0" tIns="0" rIns="0" bIns="0"/>
              <a:lstStyle/>
              <a:p>
                <a:pPr algn="ctr" rtl="0">
                  <a:defRPr sz="1400" b="0" i="0">
                    <a:solidFill>
                      <a:sysClr val="windowText" lastClr="000000"/>
                    </a:solidFill>
                    <a:latin typeface="Arial" panose="020B0604020202020204" pitchFamily="34" charset="0"/>
                    <a:ea typeface="Arial" panose="020B0604020202020204" pitchFamily="34" charset="0"/>
                    <a:cs typeface="Arial" panose="020B0604020202020204" pitchFamily="34" charset="0"/>
                  </a:defRPr>
                </a:pPr>
                <a:endParaRPr lang="en-GB" sz="1400">
                  <a:solidFill>
                    <a:sysClr val="windowText" lastClr="000000"/>
                  </a:solidFill>
                  <a:latin typeface="Arial" panose="020B0604020202020204" pitchFamily="34" charset="0"/>
                  <a:cs typeface="Arial" panose="020B0604020202020204" pitchFamily="34" charset="0"/>
                </a:endParaRPr>
              </a:p>
            </cx:txPr>
            <cx:visibility seriesName="0" categoryName="1" value="0"/>
            <cx:dataLabel idx="0">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LEADERSHIP &amp; RESOURCES</a:t>
                  </a:r>
                </a:p>
              </cx:txPr>
              <cx:visibility seriesName="0" categoryName="1" value="0"/>
            </cx:dataLabel>
            <cx:dataLabel idx="1">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Decision-making</a:t>
                  </a:r>
                </a:p>
              </cx:txPr>
              <cx:visibility seriesName="0" categoryName="1" value="0"/>
            </cx:dataLabel>
            <cx:dataLabel idx="6">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GOVERNANCE &amp; PROCESSES</a:t>
                  </a:r>
                </a:p>
              </cx:txPr>
              <cx:visibility seriesName="0" categoryName="1" value="0"/>
            </cx:dataLabel>
            <cx:dataLabel idx="11">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POLICY &amp; EVIDENCE</a:t>
                  </a:r>
                </a:p>
              </cx:txPr>
              <cx:visibility seriesName="0" categoryName="1" value="0"/>
            </cx:dataLabel>
            <cx:dataLabel idx="13">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Evidence</a:t>
                  </a:r>
                </a:p>
              </cx:txPr>
              <cx:visibility seriesName="0" categoryName="1" value="0"/>
            </cx:dataLabel>
            <cx:dataLabel idx="14">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Policies</a:t>
                  </a:r>
                </a:p>
              </cx:txPr>
              <cx:visibility seriesName="0" categoryName="1" value="0"/>
            </cx:dataLabel>
            <cx:dataLabel idx="15">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Prioritisation</a:t>
                  </a:r>
                </a:p>
              </cx:txPr>
              <cx:visibility seriesName="0" categoryName="1" value="0"/>
            </cx:dataLabel>
            <cx:dataLabel idx="17">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TOOLS &amp; SYSTEMS</a:t>
                  </a:r>
                </a:p>
              </cx:txPr>
              <cx:visibility seriesName="0" categoryName="1" value="0"/>
            </cx:dataLabel>
            <cx:dataLabel idx="23">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PROJECT DELIVERY</a:t>
                  </a:r>
                </a:p>
              </cx:txPr>
              <cx:visibility seriesName="0" categoryName="1" value="0"/>
            </cx:dataLabel>
            <cx:dataLabel idx="25">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Funding integration</a:t>
                  </a:r>
                </a:p>
              </cx:txPr>
              <cx:visibility seriesName="0" categoryName="1" value="0"/>
            </cx:dataLabel>
            <cx:dataLabel idx="26">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Pipeline</a:t>
                  </a:r>
                </a:p>
              </cx:txPr>
              <cx:visibility seriesName="0" categoryName="1" value="0"/>
            </cx:dataLabel>
            <cx:dataLabel idx="27">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Monitoring and Reporting</a:t>
                  </a:r>
                </a:p>
              </cx:txPr>
              <cx:visibility seriesName="0" categoryName="1" value="0"/>
            </cx:dataLabel>
            <cx:dataLabel idx="28">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Impact assessment</a:t>
                  </a:r>
                </a:p>
              </cx:txPr>
              <cx:visibility seriesName="0" categoryName="1" value="0"/>
            </cx:dataLabel>
          </cx:dataLabels>
          <cx:dataId val="0"/>
          <cx:layoutPr/>
        </cx:series>
      </cx:plotAreaRegion>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4/relationships/chartEx" Target="../charts/chartEx2.xml"/><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18406</xdr:colOff>
      <xdr:row>3</xdr:row>
      <xdr:rowOff>102888</xdr:rowOff>
    </xdr:from>
    <xdr:to>
      <xdr:col>4</xdr:col>
      <xdr:colOff>0</xdr:colOff>
      <xdr:row>29</xdr:row>
      <xdr:rowOff>246945</xdr:rowOff>
    </xdr:to>
    <xdr:sp macro="" textlink="">
      <xdr:nvSpPr>
        <xdr:cNvPr id="2" name="TextBox 1">
          <a:extLst>
            <a:ext uri="{FF2B5EF4-FFF2-40B4-BE49-F238E27FC236}">
              <a16:creationId xmlns:a16="http://schemas.microsoft.com/office/drawing/2014/main" id="{284FC2EC-B5DE-CF45-BC73-3F9F6C002169}"/>
            </a:ext>
          </a:extLst>
        </xdr:cNvPr>
        <xdr:cNvSpPr txBox="1"/>
      </xdr:nvSpPr>
      <xdr:spPr>
        <a:xfrm>
          <a:off x="347665" y="2490018"/>
          <a:ext cx="8095483" cy="1083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latin typeface="Arial" panose="020B0604020202020204" pitchFamily="34" charset="0"/>
              <a:cs typeface="Arial" panose="020B0604020202020204" pitchFamily="34" charset="0"/>
            </a:rPr>
            <a:t>This</a:t>
          </a:r>
          <a:r>
            <a:rPr lang="en-GB" sz="1200" baseline="0">
              <a:latin typeface="Arial" panose="020B0604020202020204" pitchFamily="34" charset="0"/>
              <a:cs typeface="Arial" panose="020B0604020202020204" pitchFamily="34" charset="0"/>
            </a:rPr>
            <a:t> tool will help you understand the effectiveness of your current practices in relation to the governance of developer contributions in your organisation. It does this using the 'maturity model' as described in the accompanying handbook.</a:t>
          </a:r>
        </a:p>
        <a:p>
          <a:endParaRPr lang="en-GB" sz="1200" baseline="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Every council has a different set of circumstances which need to be factored in when considering the appropriate level of governance for managing and allocating developer contributions.</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These circumstances primarily relate to:</a:t>
          </a:r>
        </a:p>
        <a:p>
          <a:r>
            <a:rPr lang="en-GB" sz="1200">
              <a:latin typeface="Arial" panose="020B0604020202020204" pitchFamily="34" charset="0"/>
              <a:cs typeface="Arial" panose="020B0604020202020204" pitchFamily="34" charset="0"/>
            </a:rPr>
            <a:t>1.</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level of income you collect,</a:t>
          </a:r>
        </a:p>
        <a:p>
          <a:r>
            <a:rPr lang="en-GB" sz="1200">
              <a:latin typeface="Arial" panose="020B0604020202020204" pitchFamily="34" charset="0"/>
              <a:cs typeface="Arial" panose="020B0604020202020204" pitchFamily="34" charset="0"/>
            </a:rPr>
            <a:t>2.</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infrastructure priorities which you will allocate income to, and</a:t>
          </a:r>
        </a:p>
        <a:p>
          <a:r>
            <a:rPr lang="en-GB" sz="1200">
              <a:latin typeface="Arial" panose="020B0604020202020204" pitchFamily="34" charset="0"/>
              <a:cs typeface="Arial" panose="020B0604020202020204" pitchFamily="34" charset="0"/>
            </a:rPr>
            <a:t>3.</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level of resources available for you to manage them. </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For example, if your income from CIL or S106 is relatively modest and generally used to fund one or a small number of priorities, there will be less of a requirement for more sophisticated approaches around how money is allocated, or the systems and processes to manage it. </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These circumstances should be kept in mind through each part of this assessment;</a:t>
          </a:r>
          <a:r>
            <a:rPr lang="en-GB" sz="1200" baseline="0">
              <a:latin typeface="Arial" panose="020B0604020202020204" pitchFamily="34" charset="0"/>
              <a:cs typeface="Arial" panose="020B0604020202020204" pitchFamily="34" charset="0"/>
            </a:rPr>
            <a:t> understanding them will be crucial</a:t>
          </a:r>
          <a:r>
            <a:rPr lang="en-GB" sz="1200">
              <a:latin typeface="Arial" panose="020B0604020202020204" pitchFamily="34" charset="0"/>
              <a:cs typeface="Arial" panose="020B0604020202020204" pitchFamily="34" charset="0"/>
            </a:rPr>
            <a:t> towards determining where you want to get to and guide how much you want or need to improve.</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Who should complete this assessment?</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This guide includes a number of questions to assess your current practices. It may be useful for the various stakeholders involved</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in the process to also complete the self-assessment element, as there may be different levels of knowledge, and different perspectives on how to</a:t>
          </a:r>
          <a:r>
            <a:rPr lang="en-GB" sz="1200" baseline="0">
              <a:latin typeface="Arial" panose="020B0604020202020204" pitchFamily="34" charset="0"/>
              <a:cs typeface="Arial" panose="020B0604020202020204" pitchFamily="34" charset="0"/>
            </a:rPr>
            <a:t> act</a:t>
          </a:r>
          <a:r>
            <a:rPr lang="en-GB" sz="1200">
              <a:latin typeface="Arial" panose="020B0604020202020204" pitchFamily="34" charset="0"/>
              <a:cs typeface="Arial" panose="020B0604020202020204" pitchFamily="34" charset="0"/>
            </a:rPr>
            <a:t>. All can be useful in identifying what you may wish to change or improve. </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What does my</a:t>
          </a:r>
          <a:r>
            <a:rPr lang="en-GB" sz="1200" b="1" baseline="0">
              <a:latin typeface="Arial" panose="020B0604020202020204" pitchFamily="34" charset="0"/>
              <a:cs typeface="Arial" panose="020B0604020202020204" pitchFamily="34" charset="0"/>
            </a:rPr>
            <a:t> assessed level mean?</a:t>
          </a:r>
          <a:endParaRPr lang="en-GB" sz="1200" b="1">
            <a:latin typeface="Arial" panose="020B0604020202020204" pitchFamily="34" charset="0"/>
            <a:cs typeface="Arial" panose="020B0604020202020204" pitchFamily="34" charset="0"/>
          </a:endParaRP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After the assessment stage, the next step is to identify which areas of current practice require change or have potential for improvement. This should be done with a consideration of your own circumstances, including both the resources (people or funding) and potential barriers for implementing change.</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What can I do with the result?</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 guide includes a number of practical steps for improvement, along with some resources (case studies and links to examples of best practice from elsewhere) to help support you. Once you have identified the areas for improvement, these practical steps and supporting resources will help plan the specific actions required to enable improvement.</a:t>
          </a:r>
          <a:br>
            <a:rPr lang="en-GB" sz="1200">
              <a:latin typeface="Arial" panose="020B0604020202020204" pitchFamily="34" charset="0"/>
              <a:cs typeface="Arial" panose="020B0604020202020204" pitchFamily="34" charset="0"/>
            </a:rPr>
          </a:br>
          <a:br>
            <a:rPr lang="en-GB" sz="1200">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Should you wish</a:t>
          </a:r>
          <a:r>
            <a:rPr lang="en-GB" sz="1200" baseline="0">
              <a:latin typeface="Arial" panose="020B0604020202020204" pitchFamily="34" charset="0"/>
              <a:cs typeface="Arial" panose="020B0604020202020204" pitchFamily="34" charset="0"/>
            </a:rPr>
            <a:t> to further explore how you can identify ways to improve your practices, support can be provided by PAS through a strategic review which would include a facilitated self-assessment and an action plan which would include some recommendations for improvement. If you would like more information on this please contact pas@local.gov.uk.</a:t>
          </a:r>
        </a:p>
        <a:p>
          <a:endParaRPr lang="en-GB" sz="1200" baseline="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How do I complete</a:t>
          </a:r>
          <a:r>
            <a:rPr lang="en-GB" sz="1200" b="1" baseline="0">
              <a:latin typeface="Arial" panose="020B0604020202020204" pitchFamily="34" charset="0"/>
              <a:cs typeface="Arial" panose="020B0604020202020204" pitchFamily="34" charset="0"/>
            </a:rPr>
            <a:t> the self-assessment?</a:t>
          </a:r>
        </a:p>
        <a:p>
          <a:r>
            <a:rPr lang="en-GB" sz="1200" b="0" baseline="0">
              <a:latin typeface="Arial" panose="020B0604020202020204" pitchFamily="34" charset="0"/>
              <a:cs typeface="Arial" panose="020B0604020202020204" pitchFamily="34" charset="0"/>
            </a:rPr>
            <a:t>The Self-Assessment includes a number of questions; you select the answer which most accurately reflects your current processes and working practices. The assessment uses the 'maturity model' concept described in the Handbook.</a:t>
          </a:r>
        </a:p>
        <a:p>
          <a:endParaRPr lang="en-GB" sz="1200" b="0" baseline="0">
            <a:latin typeface="Arial" panose="020B0604020202020204" pitchFamily="34" charset="0"/>
            <a:cs typeface="Arial" panose="020B0604020202020204" pitchFamily="34" charset="0"/>
          </a:endParaRPr>
        </a:p>
        <a:p>
          <a:r>
            <a:rPr lang="en-GB" sz="1200" b="0" baseline="0">
              <a:latin typeface="Arial" panose="020B0604020202020204" pitchFamily="34" charset="0"/>
              <a:cs typeface="Arial" panose="020B0604020202020204" pitchFamily="34" charset="0"/>
            </a:rPr>
            <a:t>On the Self-Assessment sheet:</a:t>
          </a:r>
        </a:p>
        <a:p>
          <a:r>
            <a:rPr lang="en-GB" sz="1200" b="1" baseline="0" noProof="0">
              <a:solidFill>
                <a:schemeClr val="dk1"/>
              </a:solidFill>
              <a:latin typeface="Arial" panose="020B0604020202020204" pitchFamily="34" charset="0"/>
              <a:ea typeface="+mn-ea"/>
              <a:cs typeface="Arial" panose="020B0604020202020204" pitchFamily="34" charset="0"/>
            </a:rPr>
            <a:t>01: </a:t>
          </a:r>
          <a:r>
            <a:rPr lang="en-GB" sz="1200" b="0" baseline="0" noProof="0">
              <a:solidFill>
                <a:schemeClr val="dk1"/>
              </a:solidFill>
              <a:latin typeface="Arial" panose="020B0604020202020204" pitchFamily="34" charset="0"/>
              <a:ea typeface="+mn-ea"/>
              <a:cs typeface="Arial" panose="020B0604020202020204" pitchFamily="34" charset="0"/>
            </a:rPr>
            <a:t>Consider the questions which are organised by the themes explored in the guidance.</a:t>
          </a:r>
        </a:p>
        <a:p>
          <a:r>
            <a:rPr lang="en-GB" sz="1200" b="1" baseline="0">
              <a:solidFill>
                <a:schemeClr val="dk1"/>
              </a:solidFill>
              <a:latin typeface="Arial" panose="020B0604020202020204" pitchFamily="34" charset="0"/>
              <a:ea typeface="+mn-ea"/>
              <a:cs typeface="Arial" panose="020B0604020202020204" pitchFamily="34" charset="0"/>
            </a:rPr>
            <a:t>02: </a:t>
          </a:r>
          <a:r>
            <a:rPr lang="en-GB" sz="1200" b="0" baseline="0">
              <a:solidFill>
                <a:schemeClr val="dk1"/>
              </a:solidFill>
              <a:latin typeface="Arial" panose="020B0604020202020204" pitchFamily="34" charset="0"/>
              <a:ea typeface="+mn-ea"/>
              <a:cs typeface="Arial" panose="020B0604020202020204" pitchFamily="34" charset="0"/>
            </a:rPr>
            <a:t>Consider the potential answers, and choose the one that best fits your current circumstances.</a:t>
          </a:r>
        </a:p>
        <a:p>
          <a:r>
            <a:rPr lang="en-GB" sz="1200" b="1" baseline="0">
              <a:solidFill>
                <a:schemeClr val="dk1"/>
              </a:solidFill>
              <a:latin typeface="Arial" panose="020B0604020202020204" pitchFamily="34" charset="0"/>
              <a:ea typeface="+mn-ea"/>
              <a:cs typeface="Arial" panose="020B0604020202020204" pitchFamily="34" charset="0"/>
            </a:rPr>
            <a:t>03: </a:t>
          </a:r>
          <a:r>
            <a:rPr lang="en-GB" sz="1200" b="0" baseline="0">
              <a:solidFill>
                <a:schemeClr val="dk1"/>
              </a:solidFill>
              <a:latin typeface="Arial" panose="020B0604020202020204" pitchFamily="34" charset="0"/>
              <a:ea typeface="+mn-ea"/>
              <a:cs typeface="Arial" panose="020B0604020202020204" pitchFamily="34" charset="0"/>
            </a:rPr>
            <a:t>Provide some evidence or descriptions to explain your answer.</a:t>
          </a:r>
        </a:p>
        <a:p>
          <a:r>
            <a:rPr lang="en-GB" sz="1200" b="1" baseline="0">
              <a:solidFill>
                <a:schemeClr val="dk1"/>
              </a:solidFill>
              <a:latin typeface="Arial" panose="020B0604020202020204" pitchFamily="34" charset="0"/>
              <a:ea typeface="+mn-ea"/>
              <a:cs typeface="Arial" panose="020B0604020202020204" pitchFamily="34" charset="0"/>
            </a:rPr>
            <a:t>04: </a:t>
          </a:r>
          <a:r>
            <a:rPr lang="en-GB" sz="1200" b="0" baseline="0">
              <a:solidFill>
                <a:schemeClr val="dk1"/>
              </a:solidFill>
              <a:latin typeface="Arial" panose="020B0604020202020204" pitchFamily="34" charset="0"/>
              <a:ea typeface="+mn-ea"/>
              <a:cs typeface="Arial" panose="020B0604020202020204" pitchFamily="34" charset="0"/>
            </a:rPr>
            <a:t>Enter the corresponding letter for your chosen answer.</a:t>
          </a:r>
        </a:p>
        <a:p>
          <a:endParaRPr lang="en-GB" sz="1200" b="0" baseline="0">
            <a:solidFill>
              <a:schemeClr val="dk1"/>
            </a:solidFill>
            <a:latin typeface="Arial" panose="020B0604020202020204" pitchFamily="34" charset="0"/>
            <a:ea typeface="+mn-ea"/>
            <a:cs typeface="Arial" panose="020B0604020202020204" pitchFamily="34" charset="0"/>
          </a:endParaRPr>
        </a:p>
        <a:p>
          <a:r>
            <a:rPr lang="en-GB" sz="1200" b="0" baseline="0">
              <a:solidFill>
                <a:schemeClr val="dk1"/>
              </a:solidFill>
              <a:latin typeface="Arial" panose="020B0604020202020204" pitchFamily="34" charset="0"/>
              <a:ea typeface="+mn-ea"/>
              <a:cs typeface="Arial" panose="020B0604020202020204" pitchFamily="34" charset="0"/>
            </a:rPr>
            <a:t>Once you have answered each question a series of recommendations will be automatically generated on the 'Recommendations' tab according to your answer to each question. </a:t>
          </a:r>
        </a:p>
        <a:p>
          <a:endParaRPr lang="en-GB" sz="1200" b="0" baseline="0">
            <a:solidFill>
              <a:schemeClr val="dk1"/>
            </a:solidFill>
            <a:latin typeface="Arial" panose="020B0604020202020204" pitchFamily="34" charset="0"/>
            <a:ea typeface="+mn-ea"/>
            <a:cs typeface="Arial" panose="020B0604020202020204" pitchFamily="34" charset="0"/>
          </a:endParaRPr>
        </a:p>
        <a:p>
          <a:r>
            <a:rPr lang="en-GB" sz="1200" b="0" baseline="0">
              <a:solidFill>
                <a:schemeClr val="dk1"/>
              </a:solidFill>
              <a:latin typeface="Arial" panose="020B0604020202020204" pitchFamily="34" charset="0"/>
              <a:ea typeface="+mn-ea"/>
              <a:cs typeface="Arial" panose="020B0604020202020204" pitchFamily="34" charset="0"/>
            </a:rPr>
            <a:t>You can use the 'Action Plan' tab to record any actions arising from the self-assessment process.</a:t>
          </a:r>
        </a:p>
        <a:p>
          <a:endParaRPr lang="en-GB" sz="1200" baseline="0">
            <a:solidFill>
              <a:schemeClr val="tx1"/>
            </a:solidFill>
          </a:endParaRPr>
        </a:p>
      </xdr:txBody>
    </xdr:sp>
    <xdr:clientData/>
  </xdr:twoCellAnchor>
  <xdr:twoCellAnchor editAs="oneCell">
    <xdr:from>
      <xdr:col>6</xdr:col>
      <xdr:colOff>423333</xdr:colOff>
      <xdr:row>0</xdr:row>
      <xdr:rowOff>84666</xdr:rowOff>
    </xdr:from>
    <xdr:to>
      <xdr:col>8</xdr:col>
      <xdr:colOff>46398</xdr:colOff>
      <xdr:row>1</xdr:row>
      <xdr:rowOff>1138710</xdr:rowOff>
    </xdr:to>
    <xdr:pic>
      <xdr:nvPicPr>
        <xdr:cNvPr id="5" name="Picture 4" descr="Planning advisory service">
          <a:extLst>
            <a:ext uri="{FF2B5EF4-FFF2-40B4-BE49-F238E27FC236}">
              <a16:creationId xmlns:a16="http://schemas.microsoft.com/office/drawing/2014/main" id="{9A9836CE-EB74-9C49-B832-A7D5353CEA10}"/>
            </a:ext>
          </a:extLst>
        </xdr:cNvPr>
        <xdr:cNvPicPr>
          <a:picLocks noChangeAspect="1"/>
        </xdr:cNvPicPr>
      </xdr:nvPicPr>
      <xdr:blipFill rotWithShape="1">
        <a:blip xmlns:r="http://schemas.openxmlformats.org/officeDocument/2006/relationships" r:embed="rId1"/>
        <a:srcRect b="32988"/>
        <a:stretch/>
      </xdr:blipFill>
      <xdr:spPr>
        <a:xfrm>
          <a:off x="11413066" y="84666"/>
          <a:ext cx="2332399" cy="15959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739432</xdr:colOff>
      <xdr:row>0</xdr:row>
      <xdr:rowOff>0</xdr:rowOff>
    </xdr:from>
    <xdr:to>
      <xdr:col>7</xdr:col>
      <xdr:colOff>2220952</xdr:colOff>
      <xdr:row>1</xdr:row>
      <xdr:rowOff>470522</xdr:rowOff>
    </xdr:to>
    <xdr:pic>
      <xdr:nvPicPr>
        <xdr:cNvPr id="7" name="Picture 6" descr="Planning advisory service">
          <a:extLst>
            <a:ext uri="{FF2B5EF4-FFF2-40B4-BE49-F238E27FC236}">
              <a16:creationId xmlns:a16="http://schemas.microsoft.com/office/drawing/2014/main" id="{4E3C3025-21CF-2244-BB2E-08B78C7610B8}"/>
            </a:ext>
          </a:extLst>
        </xdr:cNvPr>
        <xdr:cNvPicPr>
          <a:picLocks noChangeAspect="1"/>
        </xdr:cNvPicPr>
      </xdr:nvPicPr>
      <xdr:blipFill rotWithShape="1">
        <a:blip xmlns:r="http://schemas.openxmlformats.org/officeDocument/2006/relationships" r:embed="rId1"/>
        <a:srcRect b="32988"/>
        <a:stretch/>
      </xdr:blipFill>
      <xdr:spPr>
        <a:xfrm>
          <a:off x="11343932" y="0"/>
          <a:ext cx="1481520" cy="1010272"/>
        </a:xfrm>
        <a:prstGeom prst="rect">
          <a:avLst/>
        </a:prstGeom>
      </xdr:spPr>
    </xdr:pic>
    <xdr:clientData/>
  </xdr:twoCellAnchor>
  <xdr:twoCellAnchor>
    <xdr:from>
      <xdr:col>0</xdr:col>
      <xdr:colOff>63501</xdr:colOff>
      <xdr:row>9</xdr:row>
      <xdr:rowOff>118087</xdr:rowOff>
    </xdr:from>
    <xdr:to>
      <xdr:col>1</xdr:col>
      <xdr:colOff>107293</xdr:colOff>
      <xdr:row>9</xdr:row>
      <xdr:rowOff>1554480</xdr:rowOff>
    </xdr:to>
    <xdr:sp macro="" textlink="">
      <xdr:nvSpPr>
        <xdr:cNvPr id="3" name="Down Arrow Callout 2">
          <a:extLst>
            <a:ext uri="{FF2B5EF4-FFF2-40B4-BE49-F238E27FC236}">
              <a16:creationId xmlns:a16="http://schemas.microsoft.com/office/drawing/2014/main" id="{E1BF9C15-F4BA-3048-A8E4-B7BE4C0C423E}"/>
            </a:ext>
          </a:extLst>
        </xdr:cNvPr>
        <xdr:cNvSpPr/>
      </xdr:nvSpPr>
      <xdr:spPr>
        <a:xfrm>
          <a:off x="63501" y="3816962"/>
          <a:ext cx="2599667" cy="1436393"/>
        </a:xfrm>
        <a:prstGeom prst="downArrowCallout">
          <a:avLst>
            <a:gd name="adj1" fmla="val 13012"/>
            <a:gd name="adj2" fmla="val 25000"/>
            <a:gd name="adj3" fmla="val 14153"/>
            <a:gd name="adj4" fmla="val 73499"/>
          </a:avLst>
        </a:prstGeom>
        <a:solidFill>
          <a:schemeClr val="bg1">
            <a:lumMod val="85000"/>
          </a:schemeClr>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01</a:t>
          </a:r>
        </a:p>
        <a:p>
          <a:pPr algn="ctr"/>
          <a:r>
            <a:rPr lang="en-GB" sz="1200">
              <a:solidFill>
                <a:schemeClr val="tx1"/>
              </a:solidFill>
            </a:rPr>
            <a:t>This column sets</a:t>
          </a:r>
          <a:r>
            <a:rPr lang="en-GB" sz="1200" baseline="0">
              <a:solidFill>
                <a:schemeClr val="tx1"/>
              </a:solidFill>
            </a:rPr>
            <a:t> out the questions to consider in this self-assessment.</a:t>
          </a:r>
        </a:p>
        <a:p>
          <a:pPr algn="ctr"/>
          <a:r>
            <a:rPr lang="en-GB" sz="1200" baseline="0">
              <a:solidFill>
                <a:schemeClr val="tx1"/>
              </a:solidFill>
            </a:rPr>
            <a:t>They are organised by the themes explored in the guidance.</a:t>
          </a:r>
        </a:p>
      </xdr:txBody>
    </xdr:sp>
    <xdr:clientData/>
  </xdr:twoCellAnchor>
  <xdr:twoCellAnchor>
    <xdr:from>
      <xdr:col>2</xdr:col>
      <xdr:colOff>0</xdr:colOff>
      <xdr:row>9</xdr:row>
      <xdr:rowOff>118087</xdr:rowOff>
    </xdr:from>
    <xdr:to>
      <xdr:col>3</xdr:col>
      <xdr:colOff>65689</xdr:colOff>
      <xdr:row>9</xdr:row>
      <xdr:rowOff>1554480</xdr:rowOff>
    </xdr:to>
    <xdr:sp macro="" textlink="">
      <xdr:nvSpPr>
        <xdr:cNvPr id="9" name="Down Arrow Callout 8">
          <a:extLst>
            <a:ext uri="{FF2B5EF4-FFF2-40B4-BE49-F238E27FC236}">
              <a16:creationId xmlns:a16="http://schemas.microsoft.com/office/drawing/2014/main" id="{B5C77A66-A512-544D-8E1E-F734F9677BEB}"/>
            </a:ext>
          </a:extLst>
        </xdr:cNvPr>
        <xdr:cNvSpPr/>
      </xdr:nvSpPr>
      <xdr:spPr>
        <a:xfrm>
          <a:off x="5019040" y="4283687"/>
          <a:ext cx="2372009" cy="1436393"/>
        </a:xfrm>
        <a:prstGeom prst="downArrowCallout">
          <a:avLst>
            <a:gd name="adj1" fmla="val 13012"/>
            <a:gd name="adj2" fmla="val 25000"/>
            <a:gd name="adj3" fmla="val 14153"/>
            <a:gd name="adj4" fmla="val 73499"/>
          </a:avLst>
        </a:prstGeom>
        <a:solidFill>
          <a:schemeClr val="bg1">
            <a:lumMod val="85000"/>
          </a:schemeClr>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02</a:t>
          </a:r>
        </a:p>
        <a:p>
          <a:pPr algn="ctr"/>
          <a:r>
            <a:rPr lang="en-GB" sz="1200">
              <a:solidFill>
                <a:schemeClr val="tx1"/>
              </a:solidFill>
            </a:rPr>
            <a:t>Consider the potential answers, and choose the one that best fits your</a:t>
          </a:r>
          <a:r>
            <a:rPr lang="en-GB" sz="1200" baseline="0">
              <a:solidFill>
                <a:schemeClr val="tx1"/>
              </a:solidFill>
            </a:rPr>
            <a:t> current S106 circumstances.</a:t>
          </a:r>
        </a:p>
      </xdr:txBody>
    </xdr:sp>
    <xdr:clientData/>
  </xdr:twoCellAnchor>
  <xdr:twoCellAnchor>
    <xdr:from>
      <xdr:col>5</xdr:col>
      <xdr:colOff>4838</xdr:colOff>
      <xdr:row>9</xdr:row>
      <xdr:rowOff>166310</xdr:rowOff>
    </xdr:from>
    <xdr:to>
      <xdr:col>6</xdr:col>
      <xdr:colOff>75595</xdr:colOff>
      <xdr:row>9</xdr:row>
      <xdr:rowOff>1602703</xdr:rowOff>
    </xdr:to>
    <xdr:sp macro="" textlink="">
      <xdr:nvSpPr>
        <xdr:cNvPr id="6" name="Down Arrow Callout 5">
          <a:extLst>
            <a:ext uri="{FF2B5EF4-FFF2-40B4-BE49-F238E27FC236}">
              <a16:creationId xmlns:a16="http://schemas.microsoft.com/office/drawing/2014/main" id="{28939BD7-D619-C44B-8F98-5D51836407E2}"/>
            </a:ext>
          </a:extLst>
        </xdr:cNvPr>
        <xdr:cNvSpPr/>
      </xdr:nvSpPr>
      <xdr:spPr>
        <a:xfrm>
          <a:off x="14821505" y="3810000"/>
          <a:ext cx="1159328" cy="1436393"/>
        </a:xfrm>
        <a:prstGeom prst="downArrowCallout">
          <a:avLst>
            <a:gd name="adj1" fmla="val 13012"/>
            <a:gd name="adj2" fmla="val 25000"/>
            <a:gd name="adj3" fmla="val 14153"/>
            <a:gd name="adj4" fmla="val 73499"/>
          </a:avLst>
        </a:prstGeom>
        <a:solidFill>
          <a:srgbClr val="FFE150"/>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04</a:t>
          </a:r>
        </a:p>
        <a:p>
          <a:pPr algn="ctr"/>
          <a:r>
            <a:rPr lang="en-GB" sz="1200">
              <a:solidFill>
                <a:schemeClr val="tx1"/>
              </a:solidFill>
            </a:rPr>
            <a:t>Enter the corresponding letter for your</a:t>
          </a:r>
          <a:r>
            <a:rPr lang="en-GB" sz="1200" baseline="0">
              <a:solidFill>
                <a:schemeClr val="tx1"/>
              </a:solidFill>
            </a:rPr>
            <a:t> chosen answer.</a:t>
          </a:r>
        </a:p>
      </xdr:txBody>
    </xdr:sp>
    <xdr:clientData/>
  </xdr:twoCellAnchor>
  <xdr:twoCellAnchor>
    <xdr:from>
      <xdr:col>4</xdr:col>
      <xdr:colOff>0</xdr:colOff>
      <xdr:row>9</xdr:row>
      <xdr:rowOff>169175</xdr:rowOff>
    </xdr:from>
    <xdr:to>
      <xdr:col>4</xdr:col>
      <xdr:colOff>2963333</xdr:colOff>
      <xdr:row>9</xdr:row>
      <xdr:rowOff>1605568</xdr:rowOff>
    </xdr:to>
    <xdr:sp macro="" textlink="">
      <xdr:nvSpPr>
        <xdr:cNvPr id="8" name="Down Arrow Callout 7">
          <a:extLst>
            <a:ext uri="{FF2B5EF4-FFF2-40B4-BE49-F238E27FC236}">
              <a16:creationId xmlns:a16="http://schemas.microsoft.com/office/drawing/2014/main" id="{511C8929-9FB3-0F42-8D1D-EC6A0594EF0F}"/>
            </a:ext>
          </a:extLst>
        </xdr:cNvPr>
        <xdr:cNvSpPr/>
      </xdr:nvSpPr>
      <xdr:spPr>
        <a:xfrm>
          <a:off x="11807976" y="3812865"/>
          <a:ext cx="2963333" cy="1436393"/>
        </a:xfrm>
        <a:prstGeom prst="downArrowCallout">
          <a:avLst>
            <a:gd name="adj1" fmla="val 13012"/>
            <a:gd name="adj2" fmla="val 25000"/>
            <a:gd name="adj3" fmla="val 14153"/>
            <a:gd name="adj4" fmla="val 73499"/>
          </a:avLst>
        </a:prstGeom>
        <a:solidFill>
          <a:srgbClr val="FFE150"/>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03</a:t>
          </a:r>
        </a:p>
        <a:p>
          <a:pPr algn="ctr"/>
          <a:r>
            <a:rPr lang="en-GB" sz="1200" baseline="0">
              <a:solidFill>
                <a:schemeClr val="tx1"/>
              </a:solidFill>
            </a:rPr>
            <a:t>Provide some evidence or notes to explain your answer.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2057</xdr:colOff>
      <xdr:row>9</xdr:row>
      <xdr:rowOff>133683</xdr:rowOff>
    </xdr:from>
    <xdr:to>
      <xdr:col>8</xdr:col>
      <xdr:colOff>2286001</xdr:colOff>
      <xdr:row>14</xdr:row>
      <xdr:rowOff>912812</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F790E27D-9472-5E4C-9F1C-487572BD458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313457" y="3981783"/>
              <a:ext cx="12710644" cy="5605129"/>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0</xdr:colOff>
      <xdr:row>45</xdr:row>
      <xdr:rowOff>38990</xdr:rowOff>
    </xdr:from>
    <xdr:to>
      <xdr:col>8</xdr:col>
      <xdr:colOff>2238375</xdr:colOff>
      <xdr:row>87</xdr:row>
      <xdr:rowOff>112059</xdr:rowOff>
    </xdr:to>
    <mc:AlternateContent xmlns:mc="http://schemas.openxmlformats.org/markup-compatibility/2006">
      <mc:Choice xmlns:cx1="http://schemas.microsoft.com/office/drawing/2015/9/8/chartex" Requires="cx1">
        <xdr:graphicFrame macro="">
          <xdr:nvGraphicFramePr>
            <xdr:cNvPr id="9" name="Chart 8">
              <a:extLst>
                <a:ext uri="{FF2B5EF4-FFF2-40B4-BE49-F238E27FC236}">
                  <a16:creationId xmlns:a16="http://schemas.microsoft.com/office/drawing/2014/main" id="{F2632476-28C1-624E-A649-9E75CE12F4B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0" y="44019090"/>
              <a:ext cx="14976475" cy="8607469"/>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8</xdr:col>
      <xdr:colOff>892968</xdr:colOff>
      <xdr:row>0</xdr:row>
      <xdr:rowOff>0</xdr:rowOff>
    </xdr:from>
    <xdr:to>
      <xdr:col>8</xdr:col>
      <xdr:colOff>2374488</xdr:colOff>
      <xdr:row>1</xdr:row>
      <xdr:rowOff>474491</xdr:rowOff>
    </xdr:to>
    <xdr:pic>
      <xdr:nvPicPr>
        <xdr:cNvPr id="10" name="Picture 9" descr="Planning advisory service">
          <a:extLst>
            <a:ext uri="{FF2B5EF4-FFF2-40B4-BE49-F238E27FC236}">
              <a16:creationId xmlns:a16="http://schemas.microsoft.com/office/drawing/2014/main" id="{B21D523B-020F-A047-B5B8-93F00AA51028}"/>
            </a:ext>
          </a:extLst>
        </xdr:cNvPr>
        <xdr:cNvPicPr>
          <a:picLocks noChangeAspect="1"/>
        </xdr:cNvPicPr>
      </xdr:nvPicPr>
      <xdr:blipFill rotWithShape="1">
        <a:blip xmlns:r="http://schemas.openxmlformats.org/officeDocument/2006/relationships" r:embed="rId3"/>
        <a:srcRect b="32988"/>
        <a:stretch/>
      </xdr:blipFill>
      <xdr:spPr>
        <a:xfrm>
          <a:off x="13374687" y="0"/>
          <a:ext cx="1481520" cy="1010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2413000</xdr:colOff>
      <xdr:row>0</xdr:row>
      <xdr:rowOff>0</xdr:rowOff>
    </xdr:from>
    <xdr:to>
      <xdr:col>5</xdr:col>
      <xdr:colOff>11949</xdr:colOff>
      <xdr:row>1</xdr:row>
      <xdr:rowOff>484129</xdr:rowOff>
    </xdr:to>
    <xdr:pic>
      <xdr:nvPicPr>
        <xdr:cNvPr id="4" name="Picture 3" descr="Planning advisory service">
          <a:extLst>
            <a:ext uri="{FF2B5EF4-FFF2-40B4-BE49-F238E27FC236}">
              <a16:creationId xmlns:a16="http://schemas.microsoft.com/office/drawing/2014/main" id="{0E87F82B-8DBD-8A47-8337-2CF287405A18}"/>
            </a:ext>
          </a:extLst>
        </xdr:cNvPr>
        <xdr:cNvPicPr>
          <a:picLocks noChangeAspect="1"/>
        </xdr:cNvPicPr>
      </xdr:nvPicPr>
      <xdr:blipFill rotWithShape="1">
        <a:blip xmlns:r="http://schemas.openxmlformats.org/officeDocument/2006/relationships" r:embed="rId1"/>
        <a:srcRect b="32988"/>
        <a:stretch/>
      </xdr:blipFill>
      <xdr:spPr>
        <a:xfrm>
          <a:off x="12083143" y="0"/>
          <a:ext cx="1481520" cy="101027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46459-1F97-4648-93B5-A3F4623C17AC}">
  <sheetPr codeName="Sheet1"/>
  <dimension ref="A1:I72"/>
  <sheetViews>
    <sheetView showGridLines="0" showRowColHeaders="0" tabSelected="1" zoomScale="107" zoomScaleNormal="100" workbookViewId="0">
      <selection activeCell="F13" sqref="F13"/>
    </sheetView>
  </sheetViews>
  <sheetFormatPr baseColWidth="10" defaultColWidth="10.83203125" defaultRowHeight="33"/>
  <cols>
    <col min="1" max="1" width="4.33203125" style="1" customWidth="1"/>
    <col min="2" max="2" width="35.5" style="1" customWidth="1"/>
    <col min="3" max="3" width="35.5" style="13" customWidth="1"/>
    <col min="4" max="4" width="35.5" style="1" customWidth="1"/>
    <col min="5" max="5" width="8.5" style="1" customWidth="1"/>
    <col min="6" max="7" width="24.6640625" style="1" customWidth="1"/>
    <col min="8" max="16384" width="10.83203125" style="1"/>
  </cols>
  <sheetData>
    <row r="1" spans="1:9" s="96" customFormat="1" ht="42" customHeight="1">
      <c r="B1" s="65" t="s">
        <v>0</v>
      </c>
      <c r="C1" s="97"/>
      <c r="D1" s="97"/>
    </row>
    <row r="2" spans="1:9" s="40" customFormat="1" ht="110" customHeight="1">
      <c r="A2" s="46"/>
      <c r="B2" s="59"/>
      <c r="D2" s="47"/>
      <c r="E2" s="47"/>
      <c r="F2" s="47"/>
      <c r="G2" s="42"/>
      <c r="I2" s="47"/>
    </row>
    <row r="3" spans="1:9" s="66" customFormat="1" ht="36" customHeight="1">
      <c r="B3" s="98" t="s">
        <v>1</v>
      </c>
      <c r="C3" s="99"/>
      <c r="D3" s="100"/>
      <c r="F3" s="98" t="s">
        <v>2</v>
      </c>
      <c r="G3" s="99"/>
      <c r="H3" s="100"/>
    </row>
    <row r="4" spans="1:9" ht="31" customHeight="1">
      <c r="B4" s="39"/>
      <c r="C4" s="39"/>
      <c r="D4" s="39"/>
      <c r="F4" s="41" t="s">
        <v>3</v>
      </c>
    </row>
    <row r="5" spans="1:9" ht="31" customHeight="1">
      <c r="B5" s="39"/>
      <c r="C5" s="39"/>
      <c r="D5" s="39"/>
      <c r="F5" s="41" t="s">
        <v>4</v>
      </c>
    </row>
    <row r="6" spans="1:9" ht="31" customHeight="1">
      <c r="B6" s="39"/>
      <c r="C6" s="39"/>
      <c r="D6" s="39"/>
      <c r="F6" s="41" t="s">
        <v>5</v>
      </c>
    </row>
    <row r="7" spans="1:9" ht="31" customHeight="1">
      <c r="B7" s="39"/>
      <c r="C7" s="39"/>
      <c r="D7" s="39"/>
    </row>
    <row r="8" spans="1:9" s="2" customFormat="1" ht="31" customHeight="1">
      <c r="B8" s="39"/>
      <c r="C8" s="39"/>
      <c r="D8" s="39"/>
    </row>
    <row r="9" spans="1:9" s="2" customFormat="1" ht="31" customHeight="1">
      <c r="B9" s="39"/>
      <c r="C9" s="39"/>
      <c r="D9" s="39"/>
    </row>
    <row r="10" spans="1:9" ht="31" customHeight="1">
      <c r="B10" s="39"/>
      <c r="C10" s="39"/>
      <c r="D10" s="39"/>
      <c r="E10" s="2"/>
      <c r="F10" s="2"/>
      <c r="G10" s="2"/>
    </row>
    <row r="11" spans="1:9" ht="31" customHeight="1">
      <c r="B11" s="39"/>
      <c r="C11" s="39"/>
      <c r="D11" s="39"/>
      <c r="E11" s="3"/>
      <c r="F11" s="3"/>
      <c r="G11" s="3"/>
      <c r="H11" s="3"/>
    </row>
    <row r="12" spans="1:9" ht="31" customHeight="1">
      <c r="E12" s="3"/>
      <c r="F12" s="3"/>
      <c r="G12" s="179"/>
      <c r="H12" s="3"/>
    </row>
    <row r="13" spans="1:9">
      <c r="E13" s="3"/>
      <c r="F13" s="3"/>
      <c r="G13" s="3"/>
      <c r="H13" s="3"/>
    </row>
    <row r="14" spans="1:9">
      <c r="B14" s="3"/>
      <c r="C14" s="14"/>
      <c r="D14" s="3"/>
      <c r="E14" s="3"/>
      <c r="F14" s="3"/>
      <c r="G14" s="3"/>
      <c r="H14" s="3"/>
    </row>
    <row r="15" spans="1:9">
      <c r="B15" s="3"/>
      <c r="C15" s="14"/>
      <c r="D15" s="3"/>
      <c r="E15" s="3"/>
      <c r="F15" s="3"/>
      <c r="G15" s="3"/>
      <c r="H15" s="3"/>
    </row>
    <row r="16" spans="1:9">
      <c r="B16" s="3"/>
      <c r="C16" s="14"/>
      <c r="D16" s="3"/>
      <c r="E16" s="3"/>
      <c r="F16" s="3"/>
      <c r="G16" s="3"/>
      <c r="H16" s="3"/>
    </row>
    <row r="17" spans="2:8">
      <c r="B17" s="3"/>
      <c r="C17" s="14"/>
      <c r="D17" s="3"/>
      <c r="E17" s="3"/>
      <c r="F17" s="3"/>
      <c r="G17" s="3"/>
      <c r="H17" s="3"/>
    </row>
    <row r="18" spans="2:8">
      <c r="B18" s="3"/>
      <c r="C18" s="14"/>
      <c r="D18" s="3"/>
      <c r="E18" s="3"/>
      <c r="F18" s="3"/>
      <c r="G18" s="3"/>
      <c r="H18" s="3"/>
    </row>
    <row r="19" spans="2:8">
      <c r="B19" s="3"/>
      <c r="C19" s="14"/>
      <c r="D19" s="3"/>
      <c r="E19" s="3"/>
      <c r="F19" s="3"/>
      <c r="G19" s="3"/>
      <c r="H19" s="3"/>
    </row>
    <row r="20" spans="2:8">
      <c r="B20" s="3"/>
      <c r="C20" s="14"/>
      <c r="D20" s="3"/>
      <c r="E20" s="3"/>
      <c r="F20" s="3"/>
      <c r="G20" s="3"/>
      <c r="H20" s="3"/>
    </row>
    <row r="21" spans="2:8">
      <c r="B21" s="3"/>
      <c r="C21" s="14"/>
      <c r="D21" s="3"/>
      <c r="E21" s="3"/>
      <c r="F21" s="3"/>
      <c r="G21" s="3"/>
      <c r="H21" s="3"/>
    </row>
    <row r="22" spans="2:8">
      <c r="B22" s="3"/>
      <c r="C22" s="14"/>
      <c r="D22" s="3"/>
      <c r="E22" s="3"/>
      <c r="F22" s="3"/>
      <c r="G22" s="3"/>
      <c r="H22" s="3"/>
    </row>
    <row r="23" spans="2:8">
      <c r="B23" s="3"/>
      <c r="C23" s="14"/>
      <c r="D23" s="3"/>
      <c r="E23" s="3"/>
      <c r="F23" s="3"/>
      <c r="G23" s="3"/>
      <c r="H23" s="3"/>
    </row>
    <row r="24" spans="2:8">
      <c r="B24" s="3"/>
      <c r="C24" s="14"/>
      <c r="D24" s="3"/>
      <c r="E24" s="3"/>
      <c r="F24" s="3"/>
      <c r="G24" s="3"/>
      <c r="H24" s="3"/>
    </row>
    <row r="25" spans="2:8">
      <c r="B25" s="3"/>
      <c r="C25" s="14"/>
      <c r="D25" s="3"/>
      <c r="E25" s="3"/>
      <c r="F25" s="3"/>
      <c r="G25" s="3"/>
      <c r="H25" s="3"/>
    </row>
    <row r="26" spans="2:8">
      <c r="B26" s="3"/>
      <c r="C26" s="14"/>
      <c r="D26" s="3"/>
      <c r="E26" s="3"/>
      <c r="F26" s="3"/>
      <c r="G26" s="3"/>
      <c r="H26" s="3"/>
    </row>
    <row r="27" spans="2:8">
      <c r="B27" s="3"/>
      <c r="C27" s="14"/>
      <c r="D27" s="3"/>
      <c r="E27" s="3"/>
      <c r="F27" s="3"/>
      <c r="G27" s="3"/>
      <c r="H27" s="3"/>
    </row>
    <row r="28" spans="2:8">
      <c r="B28" s="3"/>
      <c r="C28" s="14"/>
      <c r="D28" s="3"/>
      <c r="E28" s="3"/>
      <c r="F28" s="3"/>
      <c r="G28" s="3"/>
      <c r="H28" s="3"/>
    </row>
    <row r="29" spans="2:8">
      <c r="B29" s="3"/>
      <c r="C29" s="14"/>
      <c r="D29" s="3"/>
      <c r="E29" s="3"/>
      <c r="F29" s="3"/>
      <c r="G29" s="3"/>
      <c r="H29" s="3"/>
    </row>
    <row r="30" spans="2:8">
      <c r="B30" s="3"/>
      <c r="C30" s="14"/>
      <c r="D30" s="3"/>
      <c r="E30" s="3"/>
      <c r="F30" s="3"/>
      <c r="G30" s="3"/>
      <c r="H30" s="3"/>
    </row>
    <row r="31" spans="2:8">
      <c r="B31" s="3"/>
      <c r="C31" s="14"/>
      <c r="D31" s="3"/>
      <c r="E31" s="3"/>
      <c r="F31" s="3"/>
      <c r="G31" s="3"/>
      <c r="H31" s="3"/>
    </row>
    <row r="32" spans="2:8">
      <c r="B32" s="3"/>
      <c r="C32" s="14"/>
      <c r="D32" s="3"/>
      <c r="E32" s="3"/>
      <c r="F32" s="3"/>
      <c r="G32" s="3"/>
      <c r="H32" s="3"/>
    </row>
    <row r="33" spans="2:8">
      <c r="B33" s="3"/>
      <c r="C33" s="14"/>
      <c r="D33" s="3"/>
      <c r="E33" s="3"/>
      <c r="F33" s="3"/>
      <c r="G33" s="3"/>
      <c r="H33" s="3"/>
    </row>
    <row r="34" spans="2:8">
      <c r="B34" s="3"/>
      <c r="C34" s="14"/>
      <c r="D34" s="3"/>
      <c r="E34" s="3"/>
      <c r="F34" s="3"/>
      <c r="G34" s="3"/>
      <c r="H34" s="3"/>
    </row>
    <row r="35" spans="2:8">
      <c r="B35" s="3"/>
      <c r="C35" s="14"/>
      <c r="D35" s="3"/>
      <c r="E35" s="3"/>
      <c r="F35" s="3"/>
      <c r="G35" s="3"/>
      <c r="H35" s="3"/>
    </row>
    <row r="36" spans="2:8">
      <c r="B36" s="3"/>
      <c r="C36" s="14"/>
      <c r="D36" s="3"/>
      <c r="E36" s="3"/>
      <c r="F36" s="3"/>
      <c r="G36" s="3"/>
      <c r="H36" s="3"/>
    </row>
    <row r="37" spans="2:8">
      <c r="B37" s="3"/>
      <c r="C37" s="14"/>
      <c r="D37" s="3"/>
      <c r="E37" s="3"/>
      <c r="F37" s="3"/>
      <c r="G37" s="3"/>
      <c r="H37" s="3"/>
    </row>
    <row r="38" spans="2:8">
      <c r="B38" s="3"/>
      <c r="C38" s="14"/>
      <c r="D38" s="3"/>
      <c r="E38" s="3"/>
      <c r="F38" s="3"/>
      <c r="G38" s="3"/>
      <c r="H38" s="3"/>
    </row>
    <row r="39" spans="2:8">
      <c r="B39" s="3"/>
      <c r="C39" s="14"/>
      <c r="D39" s="3"/>
      <c r="E39" s="3"/>
      <c r="F39" s="3"/>
      <c r="G39" s="3"/>
      <c r="H39" s="3"/>
    </row>
    <row r="40" spans="2:8">
      <c r="B40" s="3"/>
      <c r="C40" s="14"/>
      <c r="D40" s="3"/>
      <c r="E40" s="3"/>
      <c r="F40" s="3"/>
      <c r="G40" s="3"/>
      <c r="H40" s="3"/>
    </row>
    <row r="41" spans="2:8">
      <c r="B41" s="3"/>
      <c r="C41" s="14"/>
      <c r="D41" s="3"/>
      <c r="E41" s="3"/>
      <c r="F41" s="3"/>
      <c r="G41" s="3"/>
      <c r="H41" s="3"/>
    </row>
    <row r="42" spans="2:8">
      <c r="B42" s="3"/>
      <c r="C42" s="14"/>
      <c r="D42" s="3"/>
      <c r="E42" s="3"/>
      <c r="F42" s="3"/>
      <c r="G42" s="3"/>
      <c r="H42" s="3"/>
    </row>
    <row r="43" spans="2:8">
      <c r="B43" s="3"/>
      <c r="C43" s="14"/>
      <c r="D43" s="3"/>
      <c r="E43" s="3"/>
      <c r="F43" s="3"/>
      <c r="G43" s="3"/>
      <c r="H43" s="3"/>
    </row>
    <row r="44" spans="2:8">
      <c r="B44" s="3"/>
      <c r="C44" s="14"/>
      <c r="D44" s="3"/>
      <c r="E44" s="3"/>
      <c r="F44" s="3"/>
      <c r="G44" s="3"/>
      <c r="H44" s="3"/>
    </row>
    <row r="45" spans="2:8">
      <c r="B45" s="3"/>
      <c r="C45" s="14"/>
      <c r="D45" s="3"/>
      <c r="E45" s="3"/>
      <c r="F45" s="3"/>
      <c r="G45" s="3"/>
      <c r="H45" s="3"/>
    </row>
    <row r="46" spans="2:8">
      <c r="B46" s="3"/>
      <c r="C46" s="14"/>
      <c r="D46" s="3"/>
      <c r="E46" s="3"/>
      <c r="F46" s="3"/>
      <c r="G46" s="3"/>
      <c r="H46" s="3"/>
    </row>
    <row r="47" spans="2:8">
      <c r="B47" s="3"/>
      <c r="C47" s="14"/>
      <c r="D47" s="3"/>
      <c r="E47" s="3"/>
      <c r="F47" s="3"/>
      <c r="G47" s="3"/>
      <c r="H47" s="3"/>
    </row>
    <row r="48" spans="2:8">
      <c r="B48" s="3"/>
      <c r="C48" s="14"/>
      <c r="D48" s="3"/>
      <c r="E48" s="3"/>
      <c r="F48" s="3"/>
      <c r="G48" s="3"/>
      <c r="H48" s="3"/>
    </row>
    <row r="49" spans="2:8">
      <c r="B49" s="3"/>
      <c r="C49" s="14"/>
      <c r="D49" s="3"/>
      <c r="E49" s="3"/>
      <c r="F49" s="3"/>
      <c r="G49" s="3"/>
      <c r="H49" s="3"/>
    </row>
    <row r="50" spans="2:8">
      <c r="B50" s="3"/>
      <c r="C50" s="14"/>
      <c r="D50" s="3"/>
      <c r="E50" s="3"/>
      <c r="F50" s="3"/>
      <c r="G50" s="3"/>
      <c r="H50" s="3"/>
    </row>
    <row r="51" spans="2:8">
      <c r="B51" s="3"/>
      <c r="C51" s="14"/>
      <c r="D51" s="3"/>
      <c r="E51" s="3"/>
      <c r="F51" s="3"/>
      <c r="G51" s="3"/>
      <c r="H51" s="3"/>
    </row>
    <row r="52" spans="2:8">
      <c r="B52" s="3"/>
      <c r="C52" s="14"/>
      <c r="D52" s="3"/>
      <c r="E52" s="3"/>
      <c r="F52" s="3"/>
      <c r="G52" s="3"/>
      <c r="H52" s="3"/>
    </row>
    <row r="53" spans="2:8">
      <c r="B53" s="3"/>
      <c r="C53" s="14"/>
      <c r="D53" s="3"/>
      <c r="E53" s="3"/>
      <c r="F53" s="3"/>
      <c r="G53" s="3"/>
      <c r="H53" s="3"/>
    </row>
    <row r="54" spans="2:8">
      <c r="B54" s="3"/>
      <c r="C54" s="14"/>
      <c r="D54" s="3"/>
      <c r="E54" s="3"/>
      <c r="F54" s="3"/>
      <c r="G54" s="3"/>
      <c r="H54" s="3"/>
    </row>
    <row r="55" spans="2:8">
      <c r="B55" s="3"/>
      <c r="C55" s="14"/>
      <c r="D55" s="3"/>
      <c r="E55" s="3"/>
      <c r="F55" s="3"/>
      <c r="G55" s="3"/>
      <c r="H55" s="3"/>
    </row>
    <row r="56" spans="2:8">
      <c r="B56" s="3"/>
      <c r="C56" s="14"/>
      <c r="D56" s="3"/>
      <c r="E56" s="3"/>
      <c r="F56" s="3"/>
      <c r="G56" s="3"/>
      <c r="H56" s="3"/>
    </row>
    <row r="57" spans="2:8">
      <c r="B57" s="3"/>
      <c r="C57" s="14"/>
      <c r="D57" s="3"/>
      <c r="E57" s="3"/>
      <c r="F57" s="3"/>
      <c r="G57" s="3"/>
      <c r="H57" s="3"/>
    </row>
    <row r="58" spans="2:8">
      <c r="B58" s="3"/>
      <c r="C58" s="14"/>
      <c r="D58" s="3"/>
      <c r="E58" s="3"/>
      <c r="F58" s="3"/>
      <c r="G58" s="3"/>
      <c r="H58" s="3"/>
    </row>
    <row r="59" spans="2:8">
      <c r="B59" s="3"/>
      <c r="C59" s="14"/>
      <c r="D59" s="3"/>
      <c r="E59" s="3"/>
      <c r="F59" s="3"/>
      <c r="G59" s="3"/>
      <c r="H59" s="3"/>
    </row>
    <row r="60" spans="2:8">
      <c r="B60" s="3"/>
      <c r="C60" s="14"/>
      <c r="D60" s="3"/>
      <c r="E60" s="3"/>
      <c r="F60" s="3"/>
      <c r="G60" s="3"/>
      <c r="H60" s="3"/>
    </row>
    <row r="61" spans="2:8">
      <c r="B61" s="3"/>
      <c r="C61" s="14"/>
      <c r="D61" s="3"/>
      <c r="E61" s="3"/>
      <c r="F61" s="3"/>
      <c r="G61" s="3"/>
      <c r="H61" s="3"/>
    </row>
    <row r="62" spans="2:8">
      <c r="B62" s="3"/>
      <c r="C62" s="14"/>
      <c r="D62" s="3"/>
      <c r="E62" s="3"/>
      <c r="F62" s="3"/>
      <c r="G62" s="3"/>
      <c r="H62" s="3"/>
    </row>
    <row r="63" spans="2:8">
      <c r="B63" s="3"/>
      <c r="C63" s="14"/>
      <c r="D63" s="3"/>
      <c r="E63" s="3"/>
      <c r="F63" s="3"/>
      <c r="G63" s="3"/>
      <c r="H63" s="3"/>
    </row>
    <row r="64" spans="2:8">
      <c r="B64" s="3"/>
      <c r="C64" s="14"/>
      <c r="D64" s="3"/>
      <c r="E64" s="3"/>
      <c r="F64" s="3"/>
      <c r="G64" s="3"/>
      <c r="H64" s="3"/>
    </row>
    <row r="65" spans="2:8">
      <c r="B65" s="3"/>
      <c r="C65" s="14"/>
      <c r="D65" s="3"/>
      <c r="E65" s="3"/>
      <c r="F65" s="3"/>
      <c r="G65" s="3"/>
      <c r="H65" s="3"/>
    </row>
    <row r="66" spans="2:8">
      <c r="B66" s="3"/>
      <c r="C66" s="14"/>
      <c r="D66" s="3"/>
      <c r="E66" s="3"/>
      <c r="F66" s="3"/>
      <c r="G66" s="3"/>
      <c r="H66" s="3"/>
    </row>
    <row r="67" spans="2:8">
      <c r="B67" s="3"/>
      <c r="C67" s="14"/>
      <c r="D67" s="3"/>
      <c r="E67" s="3"/>
      <c r="F67" s="3"/>
      <c r="G67" s="3"/>
      <c r="H67" s="3"/>
    </row>
    <row r="68" spans="2:8">
      <c r="B68" s="3"/>
      <c r="C68" s="14"/>
      <c r="D68" s="3"/>
      <c r="E68" s="3"/>
      <c r="F68" s="3"/>
      <c r="G68" s="3"/>
      <c r="H68" s="3"/>
    </row>
    <row r="69" spans="2:8">
      <c r="B69" s="3"/>
      <c r="C69" s="14"/>
      <c r="D69" s="3"/>
      <c r="E69" s="3"/>
      <c r="F69" s="3"/>
      <c r="G69" s="3"/>
      <c r="H69" s="3"/>
    </row>
    <row r="70" spans="2:8">
      <c r="B70" s="3"/>
      <c r="C70" s="14"/>
      <c r="D70" s="3"/>
      <c r="E70" s="3"/>
      <c r="F70" s="3"/>
      <c r="G70" s="3"/>
      <c r="H70" s="3"/>
    </row>
    <row r="71" spans="2:8">
      <c r="B71" s="3"/>
      <c r="C71" s="14"/>
      <c r="D71" s="3"/>
      <c r="E71" s="3"/>
      <c r="F71" s="3"/>
      <c r="G71" s="3"/>
      <c r="H71" s="3"/>
    </row>
    <row r="72" spans="2:8">
      <c r="B72" s="3"/>
      <c r="C72" s="14"/>
      <c r="D72" s="3"/>
      <c r="E72" s="3"/>
      <c r="F72" s="3"/>
      <c r="G72" s="3"/>
      <c r="H72" s="3"/>
    </row>
  </sheetData>
  <sheetProtection sheet="1" objects="1" scenarios="1"/>
  <hyperlinks>
    <hyperlink ref="F4" location="'SELF-ASSESSMENT'!A1" display="Tab 1: Self-assessment" xr:uid="{835DB769-25F3-5144-8000-158FE3300CEA}"/>
    <hyperlink ref="F5" location="'SELF-ASSESSMENT'!A1" display="Tab 1: Self-assessment" xr:uid="{F47159C8-287E-044F-B18B-90249F5B6D81}"/>
    <hyperlink ref="F6" location="'SELF-ASSESSMENT'!A1" display="Tab 1: Self-assessment" xr:uid="{1DC3162C-935D-0646-B8DF-21B8E76EC4C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A21E8-F4E6-804C-AB66-FA6393D6F863}">
  <dimension ref="A2:B6"/>
  <sheetViews>
    <sheetView showGridLines="0" showRowColHeaders="0" workbookViewId="0">
      <selection activeCell="C14" sqref="C14"/>
    </sheetView>
  </sheetViews>
  <sheetFormatPr baseColWidth="10" defaultColWidth="11" defaultRowHeight="16"/>
  <sheetData>
    <row r="2" spans="1:2">
      <c r="A2" s="28" t="s">
        <v>39</v>
      </c>
      <c r="B2" t="s">
        <v>40</v>
      </c>
    </row>
    <row r="3" spans="1:2">
      <c r="A3" s="28" t="s">
        <v>41</v>
      </c>
      <c r="B3" t="s">
        <v>42</v>
      </c>
    </row>
    <row r="4" spans="1:2">
      <c r="A4" s="28" t="s">
        <v>43</v>
      </c>
      <c r="B4" t="s">
        <v>44</v>
      </c>
    </row>
    <row r="5" spans="1:2">
      <c r="A5" s="28" t="s">
        <v>45</v>
      </c>
      <c r="B5" t="s">
        <v>46</v>
      </c>
    </row>
    <row r="6" spans="1:2">
      <c r="A6" s="28" t="s">
        <v>47</v>
      </c>
      <c r="B6" t="s">
        <v>48</v>
      </c>
    </row>
  </sheetData>
  <sheetProtection algorithmName="SHA-512" hashValue="nBzjx7XcgmgooVqR8H2i+FXBu7qIg5/SehmF3gcG64+RQpJKHpg6su4F5668bRPkxdvyB6yTZl8BnT6p2zAyEw==" saltValue="H/ntEiTMG8eUeE64bgLO3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94E1D-112E-5E42-BD38-71BE71E09BDC}">
  <sheetPr codeName="Sheet2">
    <tabColor rgb="FF7030A0"/>
    <pageSetUpPr fitToPage="1"/>
  </sheetPr>
  <dimension ref="A1:M81"/>
  <sheetViews>
    <sheetView showGridLines="0" showRowColHeaders="0" zoomScale="81" zoomScaleNormal="100" zoomScalePageLayoutView="80" workbookViewId="0">
      <selection activeCell="E12" sqref="E12"/>
    </sheetView>
  </sheetViews>
  <sheetFormatPr baseColWidth="10" defaultColWidth="10.83203125" defaultRowHeight="30"/>
  <cols>
    <col min="1" max="1" width="33.5" style="119" customWidth="1"/>
    <col min="2" max="2" width="49.6640625" style="120" customWidth="1"/>
    <col min="3" max="4" width="49.6640625" style="119" customWidth="1"/>
    <col min="5" max="5" width="39.5" style="119" customWidth="1"/>
    <col min="6" max="6" width="14.33203125" style="119" customWidth="1"/>
    <col min="7" max="7" width="3.33203125" style="119" customWidth="1"/>
    <col min="8" max="8" width="30.33203125" style="119" customWidth="1"/>
    <col min="9" max="9" width="3.33203125" style="119" customWidth="1"/>
    <col min="10" max="10" width="14.1640625" style="119" hidden="1" customWidth="1"/>
    <col min="11" max="13" width="10.83203125" style="44"/>
    <col min="14" max="16384" width="10.83203125" style="119"/>
  </cols>
  <sheetData>
    <row r="1" spans="1:13" s="101" customFormat="1" ht="42" customHeight="1">
      <c r="A1" s="102" t="s">
        <v>0</v>
      </c>
      <c r="B1" s="103"/>
    </row>
    <row r="2" spans="1:13" s="105" customFormat="1" ht="42" customHeight="1">
      <c r="A2" s="104" t="s">
        <v>6</v>
      </c>
      <c r="C2" s="106"/>
      <c r="D2" s="106"/>
      <c r="E2" s="53"/>
      <c r="F2" s="53"/>
      <c r="G2" s="106"/>
    </row>
    <row r="3" spans="1:13" s="105" customFormat="1" ht="11" customHeight="1">
      <c r="A3" s="104"/>
      <c r="C3" s="106"/>
      <c r="D3" s="106"/>
      <c r="E3" s="53"/>
      <c r="F3" s="53"/>
      <c r="G3" s="106"/>
    </row>
    <row r="4" spans="1:13" s="109" customFormat="1" ht="35" customHeight="1">
      <c r="A4" s="107" t="s">
        <v>7</v>
      </c>
      <c r="B4" s="69" t="s">
        <v>8</v>
      </c>
    </row>
    <row r="5" spans="1:13" s="109" customFormat="1" ht="35" customHeight="1">
      <c r="A5" s="107" t="s">
        <v>9</v>
      </c>
      <c r="B5" s="69" t="s">
        <v>8</v>
      </c>
      <c r="C5" s="108"/>
    </row>
    <row r="6" spans="1:13" s="109" customFormat="1" ht="35" customHeight="1">
      <c r="A6" s="107" t="s">
        <v>10</v>
      </c>
      <c r="B6" s="69" t="s">
        <v>8</v>
      </c>
      <c r="C6" s="108"/>
    </row>
    <row r="7" spans="1:13" s="109" customFormat="1" ht="35" customHeight="1">
      <c r="A7" s="110" t="s">
        <v>11</v>
      </c>
      <c r="B7" s="95" t="str" cm="1">
        <f t="array" ref="B7">IF(J9=0," ",(_xlfn.IFS($J$9&lt;1.5,Lists!$A$2,$J$9&lt;2.49,Lists!$A$3,$J$9&gt;2.49,Lists!$A$4)))</f>
        <v xml:space="preserve"> </v>
      </c>
      <c r="C7" s="108"/>
      <c r="D7" s="108"/>
      <c r="H7" s="111" t="s">
        <v>12</v>
      </c>
      <c r="J7" s="181" t="s">
        <v>13</v>
      </c>
    </row>
    <row r="8" spans="1:13" s="44" customFormat="1" ht="20" customHeight="1">
      <c r="A8" s="53"/>
      <c r="B8" s="112"/>
      <c r="C8" s="53"/>
      <c r="I8" s="109"/>
    </row>
    <row r="9" spans="1:13" s="118" customFormat="1" ht="35" customHeight="1">
      <c r="A9" s="113" t="s">
        <v>14</v>
      </c>
      <c r="B9" s="114"/>
      <c r="C9" s="115"/>
      <c r="D9" s="116"/>
      <c r="E9" s="116"/>
      <c r="F9" s="116"/>
      <c r="G9" s="116"/>
      <c r="H9" s="117"/>
      <c r="I9" s="109"/>
      <c r="J9" s="123">
        <f>CALCS!C26</f>
        <v>0</v>
      </c>
    </row>
    <row r="10" spans="1:13" ht="127" customHeight="1">
      <c r="D10" s="121"/>
      <c r="E10" s="121"/>
      <c r="F10" s="121"/>
      <c r="G10" s="121"/>
      <c r="H10" s="121"/>
      <c r="I10" s="109"/>
      <c r="K10" s="119"/>
      <c r="L10" s="119"/>
      <c r="M10" s="119"/>
    </row>
    <row r="11" spans="1:13" s="109" customFormat="1" ht="43" customHeight="1">
      <c r="A11" s="72" t="s">
        <v>15</v>
      </c>
      <c r="B11" s="73" t="s">
        <v>16</v>
      </c>
      <c r="C11" s="172" t="s">
        <v>17</v>
      </c>
      <c r="D11" s="74" t="s">
        <v>18</v>
      </c>
      <c r="E11" s="248" t="s">
        <v>19</v>
      </c>
      <c r="F11" s="122" t="s">
        <v>20</v>
      </c>
      <c r="G11" s="124"/>
      <c r="H11" s="125" t="s">
        <v>21</v>
      </c>
      <c r="J11" s="123">
        <f>AVERAGEA(J12:J16)</f>
        <v>0</v>
      </c>
    </row>
    <row r="12" spans="1:13" s="44" customFormat="1" ht="119" customHeight="1">
      <c r="A12" s="70" t="s">
        <v>22</v>
      </c>
      <c r="B12" s="71" t="str">
        <f>'SA Inputs'!D3</f>
        <v>A: Spending decisions are made on an ad-hoc basis and limited to planning without input from other services.</v>
      </c>
      <c r="C12" s="178" t="str">
        <f>'SA Inputs'!E3</f>
        <v>B: Spending decisions are made in a structured and organised way, but not integrated across the council.</v>
      </c>
      <c r="D12" s="71" t="str">
        <f>'SA Inputs'!F3</f>
        <v>C: Spending decisions regarding the use of developer contributions are made at a corporate level, for example alongside the capital programme.</v>
      </c>
      <c r="E12" s="249"/>
      <c r="F12" s="58" t="s">
        <v>286</v>
      </c>
      <c r="H12" s="251" t="str" cm="1">
        <f t="array" ref="H12">IF(J11=0," ",(_xlfn.IFS($J$11&lt;1.5,Lists!$A$2,$J$11&lt;2.49,Lists!$A$3,$J$11&gt;2.49,Lists!$A$4)))</f>
        <v xml:space="preserve"> </v>
      </c>
      <c r="J12" s="126">
        <f>LOOKUP($F12,Lists!$B$1:$B$4,Lists!$C$1:$C$4)</f>
        <v>0</v>
      </c>
    </row>
    <row r="13" spans="1:13" s="44" customFormat="1" ht="119" customHeight="1">
      <c r="A13" s="67" t="s">
        <v>23</v>
      </c>
      <c r="B13" s="68" t="str">
        <f>'SA Inputs'!D4</f>
        <v>A: Limited, inconsistent or ad-hoc support or involvement from senior leaders responsible for the governance of developer contributions.</v>
      </c>
      <c r="C13" s="173" t="str">
        <f>'SA Inputs'!E4</f>
        <v>B: Structures and processes exist to allow leadership and involvement, but ‘silo-working’ persists, with little cooperatioin between different teams or services.</v>
      </c>
      <c r="D13" s="68" t="str">
        <f>'SA Inputs'!F4</f>
        <v>C: Fully supportive management who demonstrate leadership and support for how developer contributions are allocated and managed, with integration and buy-in from other services across the council.</v>
      </c>
      <c r="E13" s="58"/>
      <c r="F13" s="58" t="s">
        <v>286</v>
      </c>
      <c r="H13" s="252"/>
      <c r="J13" s="126">
        <f>LOOKUP($F13,Lists!$B$1:$B$4,Lists!$C$1:$C$4)</f>
        <v>0</v>
      </c>
    </row>
    <row r="14" spans="1:13" s="44" customFormat="1" ht="119" customHeight="1">
      <c r="A14" s="67" t="s">
        <v>24</v>
      </c>
      <c r="B14" s="68" t="str">
        <f>'SA Inputs'!D5</f>
        <v>A: Working with other parts of the council is done on an ad-hoc or inconsistent basis with little shared understanding of developer contributions.</v>
      </c>
      <c r="C14" s="173" t="str">
        <f>'SA Inputs'!E5</f>
        <v>B: Working with other parts of the council is done in a managed or organised way but is inconsistent or limited to key services involved.</v>
      </c>
      <c r="D14" s="68" t="str">
        <f>'SA Inputs'!F5</f>
        <v>C: There is a shared understanding of developer contribution governance across the council, including collection, monitoring and management of developer contributions; there is a shared understanding of identifying spending priorities, projects and decision-making.</v>
      </c>
      <c r="E14" s="58"/>
      <c r="F14" s="58" t="s">
        <v>286</v>
      </c>
      <c r="H14" s="252"/>
      <c r="J14" s="126">
        <f>LOOKUP($F14,Lists!$B$1:$B$4,Lists!$C$1:$C$4)</f>
        <v>0</v>
      </c>
    </row>
    <row r="15" spans="1:13" s="44" customFormat="1" ht="119" customHeight="1">
      <c r="A15" s="67" t="s">
        <v>183</v>
      </c>
      <c r="B15" s="68" t="str">
        <f>'SA Inputs'!D6</f>
        <v>A: It’s done as and when required alongside other responsibilities. There is not an appropriate level of staff resources available given the scale of developer contributions or scale of infrastructure requirements.</v>
      </c>
      <c r="C15" s="173" t="str">
        <f>'SA Inputs'!E6</f>
        <v>B: Resources are organised and managed. Staff resources are generally appropriate given the scale of developer contributions, with occasional pressure on resources.</v>
      </c>
      <c r="D15" s="68" t="str">
        <f>'SA Inputs'!F6</f>
        <v>C: Resources are used in an integrated way across teams. The governance of developer contributions is recognised across the council as a high-performing service. There is a culture of continual learning and improvement. There is a sufficient level of staff resources available given the scale of developer contributions or scale of infrastructure requirements.</v>
      </c>
      <c r="E15" s="58"/>
      <c r="F15" s="58" t="s">
        <v>286</v>
      </c>
      <c r="H15" s="252"/>
      <c r="J15" s="126">
        <f>LOOKUP($F15,Lists!$B$1:$B$4,Lists!$C$1:$C$4)</f>
        <v>0</v>
      </c>
    </row>
    <row r="16" spans="1:13" s="44" customFormat="1" ht="119" customHeight="1">
      <c r="A16" s="67" t="s">
        <v>26</v>
      </c>
      <c r="B16" s="68" t="str">
        <f>'SA Inputs'!D7</f>
        <v xml:space="preserve">A: The different requirements across the service (e.g. finance, project / programme management, planning) are not reflected in the current skills profile of your service. </v>
      </c>
      <c r="C16" s="173" t="str">
        <f>'SA Inputs'!E7</f>
        <v xml:space="preserve">B: There are a range of requirements across the service which are not always matched, or there are opportunities for alignment. </v>
      </c>
      <c r="D16" s="68" t="str">
        <f>'SA Inputs'!F7</f>
        <v>C: There are a good range of skills and experience available across the service well matched to its requirements</v>
      </c>
      <c r="E16" s="58"/>
      <c r="F16" s="58" t="s">
        <v>286</v>
      </c>
      <c r="H16" s="253"/>
      <c r="J16" s="126">
        <f>LOOKUP($F16,Lists!$B$1:$B$4,Lists!$C$1:$C$4)</f>
        <v>0</v>
      </c>
    </row>
    <row r="17" spans="1:13" ht="16" customHeight="1">
      <c r="A17" s="43"/>
      <c r="B17" s="43"/>
      <c r="C17" s="45"/>
      <c r="D17" s="45"/>
      <c r="E17" s="44"/>
      <c r="F17" s="44"/>
      <c r="G17" s="44"/>
      <c r="H17" s="44"/>
      <c r="K17" s="119"/>
      <c r="L17" s="119"/>
      <c r="M17" s="119"/>
    </row>
    <row r="18" spans="1:13" s="129" customFormat="1" ht="43" customHeight="1">
      <c r="A18" s="75" t="s">
        <v>27</v>
      </c>
      <c r="B18" s="76" t="s">
        <v>16</v>
      </c>
      <c r="C18" s="174" t="s">
        <v>17</v>
      </c>
      <c r="D18" s="77" t="s">
        <v>18</v>
      </c>
      <c r="E18" s="248" t="s">
        <v>19</v>
      </c>
      <c r="F18" s="122" t="s">
        <v>20</v>
      </c>
      <c r="G18" s="124"/>
      <c r="H18" s="128" t="s">
        <v>21</v>
      </c>
      <c r="J18" s="123">
        <f>AVERAGEA(J19:J22)</f>
        <v>0</v>
      </c>
    </row>
    <row r="19" spans="1:13" s="44" customFormat="1" ht="119" customHeight="1">
      <c r="A19" s="70" t="str">
        <f>'SA Inputs'!C8</f>
        <v>How would you assess the effectiveness of the governance structures used for the allocation of developer contributions?</v>
      </c>
      <c r="B19" s="71" t="str">
        <f>'SA Inputs'!D8</f>
        <v>A: Some governance exists to allocate CIL, or CIL is allocated through existing governance, but it is not very transparent; or it us used in an ad-hoc or uncontrolled way, and is not very well organised.</v>
      </c>
      <c r="C19" s="178" t="str">
        <f>'SA Inputs'!E8</f>
        <v>B: Governance exists but is not fully effective. There is a general lack of understanding or transparency across the council, and it is not integrated into other governance processes such as capital programmes.</v>
      </c>
      <c r="D19" s="71" t="str">
        <f>'SA Inputs'!F8</f>
        <v>C: Governance exists, with good understanding and transparency across the council, and is aligned or integrated alongside other governance processes.</v>
      </c>
      <c r="E19" s="249"/>
      <c r="F19" s="58" t="s">
        <v>286</v>
      </c>
      <c r="G19" s="43"/>
      <c r="H19" s="254" t="str" cm="1">
        <f t="array" ref="H19">IF(J18=0," ",(_xlfn.IFS($J18&lt;1.5,Lists!$A$2,$J18&lt;2.49,Lists!$A$3,$J18&gt;2.49,Lists!$A$4)))</f>
        <v xml:space="preserve"> </v>
      </c>
      <c r="I19" s="43"/>
      <c r="J19" s="126">
        <f>LOOKUP($F19,Lists!$B$1:$B$4,Lists!$C$1:$C$4)</f>
        <v>0</v>
      </c>
    </row>
    <row r="20" spans="1:13" s="44" customFormat="1" ht="119" customHeight="1">
      <c r="A20" s="67" t="str">
        <f>'SA Inputs'!C9</f>
        <v>How would you asses how key external partners or infrastructure providers are involved in the allocation of developer contributions (including counties for two-tier authorities)?</v>
      </c>
      <c r="B20" s="68" t="str">
        <f>'SA Inputs'!D9</f>
        <v>A: Other stakeholders are involved in an ad-hoc or inconsistent way, or are person dependent rather than done in a managed or structured way.</v>
      </c>
      <c r="C20" s="173" t="str">
        <f>'SA Inputs'!E9</f>
        <v>B: Other stakeholders are involved in an organised way but not integrated or consistent across other services or governance. Other stakeholders have a good understanding of the decision-making process for the allocation of developer contributions.</v>
      </c>
      <c r="D20" s="68" t="str">
        <f>'SA Inputs'!F9</f>
        <v>C: Other stakeholders are formally involved in identifying priorities or spending decisions, and other stakeholders have a good understanding of  the decision-making process for the allocation of developer contributions.</v>
      </c>
      <c r="E20" s="249"/>
      <c r="F20" s="58" t="s">
        <v>286</v>
      </c>
      <c r="G20" s="43"/>
      <c r="H20" s="254"/>
      <c r="I20" s="43"/>
      <c r="J20" s="126">
        <f>LOOKUP($F20,Lists!$B$1:$B$4,Lists!$C$1:$C$4)</f>
        <v>0</v>
      </c>
    </row>
    <row r="21" spans="1:13" s="44" customFormat="1" ht="119" customHeight="1">
      <c r="A21" s="67" t="str">
        <f>'SA Inputs'!C10</f>
        <v>How would assess the extent to which communities are involved in how developer contributions are allocated through the neighbourhood proportion of CIL? (where applicable)</v>
      </c>
      <c r="B21" s="68" t="str">
        <f>'SA Inputs'!D10</f>
        <v>A: Processes to involve communities may exist but are used inconsistently or on an ad-hoc basis. Assessment criteria are not used or do not relate to local or strategic infrastructure priorities. It is not clear or transparent how allocations are made to projects.</v>
      </c>
      <c r="C21" s="173" t="str">
        <f>'SA Inputs'!E10</f>
        <v>B: The process used to allocate funds and how decisions are made are accessible, but the process used is inconsistent. Guidance and support is available if required.</v>
      </c>
      <c r="D21" s="68" t="str">
        <f>'SA Inputs'!F10</f>
        <v>C: The process used to allocate funds includes clear criteria for assessment and guidance is accessible and available on the council’s website.</v>
      </c>
      <c r="E21" s="249"/>
      <c r="F21" s="58" t="s">
        <v>286</v>
      </c>
      <c r="G21" s="43"/>
      <c r="H21" s="254"/>
      <c r="I21" s="43"/>
      <c r="J21" s="126">
        <f>LOOKUP($F21,Lists!$B$1:$B$4,Lists!$C$1:$C$4)</f>
        <v>0</v>
      </c>
    </row>
    <row r="22" spans="1:13" s="44" customFormat="1" ht="119" customHeight="1">
      <c r="A22" s="67" t="str">
        <f>'SA Inputs'!C11</f>
        <v>How would you assess the involvement of elected members in decisions regarding the use of developer contributions?</v>
      </c>
      <c r="B22" s="68" t="str">
        <f>'SA Inputs'!D11</f>
        <v>A: Member involvement occurs in an ad-hoc or inconsistent basis and is unbalanced with either too much or too little member involvement in decision-making, so decisions are not made in a robust or transparent way.</v>
      </c>
      <c r="C22" s="173" t="str">
        <f>'SA Inputs'!E11</f>
        <v>B:  Structures or processes for member involvement exist but are not consistent or are not used effectively.</v>
      </c>
      <c r="D22" s="68" t="str">
        <f>'SA Inputs'!F11</f>
        <v>C: Member involvement is managed in a structured way, with good relationships between officers and members allowing an appropriate balance between member oversight and engagement supported by robust and transparent decision-making.</v>
      </c>
      <c r="E22" s="249"/>
      <c r="F22" s="58" t="s">
        <v>286</v>
      </c>
      <c r="G22" s="43"/>
      <c r="H22" s="254"/>
      <c r="I22" s="43"/>
      <c r="J22" s="126">
        <f>LOOKUP($F22,Lists!$B$1:$B$4,Lists!$C$1:$C$4)</f>
        <v>0</v>
      </c>
    </row>
    <row r="23" spans="1:13" ht="16" customHeight="1">
      <c r="A23" s="43"/>
      <c r="B23" s="43"/>
      <c r="C23" s="45"/>
      <c r="D23" s="45"/>
      <c r="E23" s="44"/>
      <c r="F23" s="44"/>
      <c r="G23" s="44"/>
      <c r="H23" s="44"/>
      <c r="I23" s="44"/>
      <c r="J23" s="127"/>
      <c r="K23" s="119"/>
      <c r="L23" s="119"/>
      <c r="M23" s="119"/>
    </row>
    <row r="24" spans="1:13" s="129" customFormat="1" ht="43" customHeight="1">
      <c r="A24" s="78" t="s">
        <v>28</v>
      </c>
      <c r="B24" s="79" t="s">
        <v>16</v>
      </c>
      <c r="C24" s="175" t="s">
        <v>17</v>
      </c>
      <c r="D24" s="80" t="s">
        <v>18</v>
      </c>
      <c r="E24" s="248" t="s">
        <v>19</v>
      </c>
      <c r="F24" s="122" t="s">
        <v>20</v>
      </c>
      <c r="G24" s="124"/>
      <c r="H24" s="128" t="s">
        <v>21</v>
      </c>
      <c r="J24" s="123">
        <f>AVERAGEA(J25:J29)</f>
        <v>0</v>
      </c>
    </row>
    <row r="25" spans="1:13" s="44" customFormat="1" ht="119" customHeight="1">
      <c r="A25" s="70" t="str">
        <f>'SA Inputs'!C12</f>
        <v>Do you have an up to date corporate plan and/or a set of corporate priorities around infrastructure, and are they aligned across different documents? (eg. Local Plan with corporate plans or strategies)</v>
      </c>
      <c r="B25" s="71" t="str">
        <f>'SA Inputs'!D12</f>
        <v>A: Corporate-level documents are either out of date or sporadically used, are not aligned, and do not provide a strategic steer on spending priorities.</v>
      </c>
      <c r="C25" s="178" t="str">
        <f>'SA Inputs'!E12</f>
        <v>B: Up to date Local Plans and corporate-level documents exist, but are not aligned or not used consistently to inform infrastructure priorities.</v>
      </c>
      <c r="D25" s="71" t="str">
        <f>'SA Inputs'!F12</f>
        <v>C: There is a clear and consistent corporate vision for growth, and objectives as to how to achieve this are aligned across different documents, providing a clear steer for spending priorities</v>
      </c>
      <c r="E25" s="249"/>
      <c r="F25" s="58" t="s">
        <v>286</v>
      </c>
      <c r="G25" s="43"/>
      <c r="H25" s="250" t="str" cm="1">
        <f t="array" ref="H25">IF(J24=0," ",(_xlfn.IFS($J24&lt;1.5,Lists!$A$2,$J24&lt;2.49,Lists!$A$3,$J24&gt;2.49,Lists!$A$4)))</f>
        <v xml:space="preserve"> </v>
      </c>
      <c r="I25" s="43"/>
      <c r="J25" s="126">
        <f>LOOKUP($F25,Lists!$B$1:$B$4,Lists!$C$1:$C$4)</f>
        <v>0</v>
      </c>
    </row>
    <row r="26" spans="1:13" s="44" customFormat="1" ht="119" customHeight="1">
      <c r="A26" s="67" t="str">
        <f>'SA Inputs'!C13</f>
        <v>How would you assess the extent to which your infrastructure evidence that supported the Local Plan infrastructure priorities is kept up to date, and how it is used across the council?</v>
      </c>
      <c r="B26" s="68" t="str">
        <f>'SA Inputs'!D13</f>
        <v>A: Local Plan infrastructure priorities and evidence are used on an ad-hoc basis and used inconsistently across the council. There is not a shared understanding of local plan infrastructure, priorities, or evidence across other parts of the council.</v>
      </c>
      <c r="C26" s="173" t="str">
        <f>'SA Inputs'!E13</f>
        <v>B: Local Plan infrastructure priorities may partly align with other strategic priorities, but are not fully integrated or consistent. Infrastructure evidence is organised and managed, but is not consistently used across the council as a source of information or evidence.</v>
      </c>
      <c r="D26" s="68" t="str">
        <f>'SA Inputs'!F13</f>
        <v>C: Infrastructure priorities are updated on a regular basis and are integrated with other strategic level priorities; they are understood across the council and used in a consistent and integrated way.</v>
      </c>
      <c r="E26" s="249"/>
      <c r="F26" s="58" t="s">
        <v>286</v>
      </c>
      <c r="G26" s="43"/>
      <c r="H26" s="250"/>
      <c r="I26" s="43"/>
      <c r="J26" s="126">
        <f>LOOKUP($F26,Lists!$B$1:$B$4,Lists!$C$1:$C$4)</f>
        <v>0</v>
      </c>
    </row>
    <row r="27" spans="1:13" s="44" customFormat="1" ht="119" customHeight="1">
      <c r="A27" s="67" t="str">
        <f>'SA Inputs'!C14</f>
        <v>How would you assess the extent to which you have an up-to-date and relevant developer contributions policy / SPD or statement of how S106 and CIL are used?</v>
      </c>
      <c r="B27" s="68" t="str">
        <f>'SA Inputs'!D14</f>
        <v>A: Policies, guidance or statements on how developer contributions are contained within existing or out of date documents or policies. These are used inconsistently or on an ad-hoc basis. There is an inconsistent understanding as to how developer contributions are used across the council or are person dependent.</v>
      </c>
      <c r="C27" s="173" t="str">
        <f>'SA Inputs'!E14</f>
        <v>B: Policies, guidance or statements on how developer contributions are up to date, but they are used inconsistently across the council and by developers.</v>
      </c>
      <c r="D27" s="68" t="str">
        <f>'SA Inputs'!F14</f>
        <v>C: Policies, guidance or statements on how developer contributions are used are up to date and used proactively across the council and by developers. There is a common understanding as to are used consistently across the council.</v>
      </c>
      <c r="E27" s="249"/>
      <c r="F27" s="58" t="s">
        <v>286</v>
      </c>
      <c r="G27" s="43"/>
      <c r="H27" s="250"/>
      <c r="I27" s="43"/>
      <c r="J27" s="126">
        <f>LOOKUP($F27,Lists!$B$1:$B$4,Lists!$C$1:$C$4)</f>
        <v>0</v>
      </c>
    </row>
    <row r="28" spans="1:13" s="44" customFormat="1" ht="119" customHeight="1">
      <c r="A28" s="67" t="str">
        <f>'SA Inputs'!C15</f>
        <v>How would you assess the approach taken in regard to publishing an Infrastructure Funding Statement or other published statement of infrastructure priorities?</v>
      </c>
      <c r="B28" s="68" t="str">
        <f>'SA Inputs'!D15</f>
        <v>A: Undertaken in an ad-hoc way, with a lack of available or up to date data from different sources across different teams, and uncertainty regarding the route to publication (eg. political sign-off).</v>
      </c>
      <c r="C28" s="173" t="str">
        <f>'SA Inputs'!E15</f>
        <v>B: Undertaken in a managed and organised way, but requiring integrating data from different sources, with some reconciliation required, and uncertainty regarding the route to publication (eg. political sign-off).</v>
      </c>
      <c r="D28" s="68" t="str">
        <f>'SA Inputs'!F15</f>
        <v>C: Undertaken in an integrated way, with data readily available from a single source, and clarity regarding the route to publication.</v>
      </c>
      <c r="E28" s="249"/>
      <c r="F28" s="58" t="s">
        <v>286</v>
      </c>
      <c r="G28" s="43"/>
      <c r="H28" s="250"/>
      <c r="I28" s="43"/>
      <c r="J28" s="126">
        <f>LOOKUP($F28,Lists!$B$1:$B$4,Lists!$C$1:$C$4)</f>
        <v>0</v>
      </c>
    </row>
    <row r="29" spans="1:13" s="44" customFormat="1" ht="119" customHeight="1">
      <c r="A29" s="67" t="str">
        <f>'SA Inputs'!C16</f>
        <v>Do you produce income projections for CIL or S106 using either information from liability and demand notices or housing and development trajectories?</v>
      </c>
      <c r="B29" s="68" t="str">
        <f>'SA Inputs'!D16</f>
        <v>A: Income projections are produced on an ad-hoc or inconsistent basis, are person-dependent with no established methodology.</v>
      </c>
      <c r="C29" s="173" t="str">
        <f>'SA Inputs'!E16</f>
        <v>B: Income projections are produced inconsistently and rely on coordinating and analysing data each time.</v>
      </c>
      <c r="D29" s="68" t="str">
        <f>'SA Inputs'!F16</f>
        <v>C: Income projections are produced regularly and are integrated into planning for infrastructure, and can be produced quickly or automatically.</v>
      </c>
      <c r="E29" s="249"/>
      <c r="F29" s="58" t="s">
        <v>286</v>
      </c>
      <c r="G29" s="43"/>
      <c r="H29" s="250"/>
      <c r="I29" s="43"/>
      <c r="J29" s="126">
        <f>LOOKUP($F29,Lists!$B$1:$B$4,Lists!$C$1:$C$4)</f>
        <v>0</v>
      </c>
    </row>
    <row r="30" spans="1:13" ht="16" customHeight="1">
      <c r="A30" s="43"/>
      <c r="B30" s="43"/>
      <c r="C30" s="45"/>
      <c r="D30" s="45"/>
      <c r="E30" s="44"/>
      <c r="F30" s="44"/>
      <c r="G30" s="44"/>
      <c r="H30" s="44"/>
      <c r="I30" s="44"/>
      <c r="J30" s="127"/>
      <c r="K30" s="119"/>
      <c r="L30" s="119"/>
      <c r="M30" s="119"/>
    </row>
    <row r="31" spans="1:13" s="129" customFormat="1" ht="43" customHeight="1">
      <c r="A31" s="81" t="s">
        <v>29</v>
      </c>
      <c r="B31" s="82" t="s">
        <v>16</v>
      </c>
      <c r="C31" s="176" t="s">
        <v>17</v>
      </c>
      <c r="D31" s="83" t="s">
        <v>18</v>
      </c>
      <c r="E31" s="248" t="s">
        <v>19</v>
      </c>
      <c r="F31" s="122" t="s">
        <v>20</v>
      </c>
      <c r="G31" s="124"/>
      <c r="H31" s="128" t="s">
        <v>21</v>
      </c>
      <c r="J31" s="123">
        <f>AVERAGEA(J32:J36)</f>
        <v>0</v>
      </c>
    </row>
    <row r="32" spans="1:13" s="44" customFormat="1" ht="119" customHeight="1">
      <c r="A32" s="70" t="str">
        <f>'SA Inputs'!C17</f>
        <v>How would you assess the processes that are used to propose and assess projects in order allocate CIL?</v>
      </c>
      <c r="B32" s="71" t="str">
        <f>'SA Inputs'!D17</f>
        <v>A: Some processes exist to propose projects but are used in an ad-hoc basis. Assessment is done inconsistently or in an ad-hoc way, without clear guidance or assessment criteria to ensure alignment with strategic priorities; there is a lack of understanding or transparency across the council.</v>
      </c>
      <c r="C32" s="178" t="str">
        <f>'SA Inputs'!E17</f>
        <v>B: The process is managed but used inconsistently. There is an inconsistent understanding across the council as to how decisions are made.</v>
      </c>
      <c r="D32" s="71" t="str">
        <f>'SA Inputs'!F17</f>
        <v xml:space="preserve">C: Processes exist and the assessment of proposals use clear criteria linked to strategic priorities, with appropriate guidance and support where required. There is a shared understanding and transparency of the process across the council. </v>
      </c>
      <c r="E32" s="249"/>
      <c r="F32" s="58" t="s">
        <v>286</v>
      </c>
      <c r="G32" s="43"/>
      <c r="H32" s="250" t="str" cm="1">
        <f t="array" ref="H32">IF(J31=0," ",(_xlfn.IFS($J31&lt;1.5,Lists!$A$2,$J31&lt;2.49,Lists!$A$3,$J31&gt;2.49,Lists!$A$4)))</f>
        <v xml:space="preserve"> </v>
      </c>
      <c r="I32" s="43"/>
      <c r="J32" s="126">
        <f>LOOKUP($F32,Lists!$B$1:$B$4,Lists!$C$1:$C$4)</f>
        <v>0</v>
      </c>
    </row>
    <row r="33" spans="1:13" s="44" customFormat="1" ht="119" customHeight="1">
      <c r="A33" s="67" t="str">
        <f>'SA Inputs'!C18</f>
        <v>How would you assess the processes that are used to identify and agree on the projects or infrastructure required to mitigate the impact of development through S106 contributions?</v>
      </c>
      <c r="B33" s="68" t="str">
        <f>'SA Inputs'!D18</f>
        <v xml:space="preserve">A: Template agreements or processes are used inconsistently or on an ad-hoc basis. There is a lack of transparency or understanding as to how agreements are made, both in the council and for developers. </v>
      </c>
      <c r="C33" s="173" t="str">
        <f>'SA Inputs'!E18</f>
        <v>B: Template agreements or processes exist and are used often. The process is generally understood across all relevant services in the council.</v>
      </c>
      <c r="D33" s="68" t="str">
        <f>'SA Inputs'!F18</f>
        <v xml:space="preserve">C: Template agreements or processes are consistently used. There is a clear process which is written down and available to users. Relevant services across the council understand the process, and there is transparency as to how agreements are made. </v>
      </c>
      <c r="E33" s="249"/>
      <c r="F33" s="58" t="s">
        <v>286</v>
      </c>
      <c r="G33" s="43"/>
      <c r="H33" s="250"/>
      <c r="I33" s="43"/>
      <c r="J33" s="126">
        <f>LOOKUP($F33,Lists!$B$1:$B$4,Lists!$C$1:$C$4)</f>
        <v>0</v>
      </c>
    </row>
    <row r="34" spans="1:13" s="44" customFormat="1" ht="119" customHeight="1">
      <c r="A34" s="67" t="str">
        <f>'SA Inputs'!C19</f>
        <v>How would you assess the extent to which your data regarding developer contributions is stored, used, and managed in a safe and robust way? To what extent can it be used and accessed effectively and efficiently?</v>
      </c>
      <c r="B34" s="68" t="str">
        <f>'SA Inputs'!D19</f>
        <v>A: Systems or tools are person-dependent, used in an ad-hoc or inconsistent way, with little integration across different teams or users. Information is entered or stored manually, reporting data or information is not readily available. There are risks around the accuracy of the data or its resilience.</v>
      </c>
      <c r="C34" s="173" t="str">
        <f>'SA Inputs'!E19</f>
        <v>B: Systems exist but are not used to their full potential, are used inconsistently, and are not integrated across different systems or teams.</v>
      </c>
      <c r="D34" s="68" t="str">
        <f>'SA Inputs'!F19</f>
        <v>C: Tools are automated and integrated across different services or teams, and are transparent and efficient.</v>
      </c>
      <c r="E34" s="249"/>
      <c r="F34" s="58" t="s">
        <v>286</v>
      </c>
      <c r="G34" s="43"/>
      <c r="H34" s="250"/>
      <c r="I34" s="43"/>
      <c r="J34" s="126">
        <f>LOOKUP($F34,Lists!$B$1:$B$4,Lists!$C$1:$C$4)</f>
        <v>0</v>
      </c>
    </row>
    <row r="35" spans="1:13" s="44" customFormat="1" ht="119" customHeight="1">
      <c r="A35" s="67" t="str">
        <f>'SA Inputs'!C20</f>
        <v>How would you assess the level of service resilience you have? (e.g. against staff change, technological issues, regulatory changes).</v>
      </c>
      <c r="B35" s="68" t="str">
        <f>'SA Inputs'!D20</f>
        <v>A: Knowledge and information sits in the hands of one or a small number of individuals.. Files aren’t shared or are only available on local drives. Information is manually inputted and/or stored locally. Different teams or services keep data in different ways.</v>
      </c>
      <c r="C35" s="173" t="str">
        <f>'SA Inputs'!E20</f>
        <v>B: Systems exist and are used in a managed way, but may not be used to their full capability. Systems, updates, or training are not regularly undertaken. Systems are not integrated or compatible across different teams.</v>
      </c>
      <c r="D35" s="68" t="str">
        <f>'SA Inputs'!F20</f>
        <v>C: Knowledge of systems and processes are spread through the team not in the hand of one or two individuals. Integrated, cloud-based systems are used to manage and store data. Information can be accessed across teams, and is integrated where possible between systems.</v>
      </c>
      <c r="E35" s="249"/>
      <c r="F35" s="58" t="s">
        <v>286</v>
      </c>
      <c r="G35" s="43"/>
      <c r="H35" s="250"/>
      <c r="I35" s="43"/>
      <c r="J35" s="126">
        <f>LOOKUP($F35,Lists!$B$1:$B$4,Lists!$C$1:$C$4)</f>
        <v>0</v>
      </c>
    </row>
    <row r="36" spans="1:13" s="44" customFormat="1" ht="119" customHeight="1">
      <c r="A36" s="67" t="str">
        <f>'SA Inputs'!C21</f>
        <v>How would you assess the way that you ensure your current processes regarding the allocation of developer contributions are in line with current regulations, government policy, and guidance? </v>
      </c>
      <c r="B36" s="68" t="str">
        <f>'SA Inputs'!D21</f>
        <v xml:space="preserve">A: Checking for legal and regulatory compliance is done on an ad-hoc basis. Maintaining knowledge of current regulations or guidance is left to individuals with no established processes for knowledge-sharing. </v>
      </c>
      <c r="C36" s="173" t="str">
        <f>'SA Inputs'!E21</f>
        <v>B: Processes for checking legal and regulatory compliance exist, but are used inconsistently. Legal advice or support is available when required.</v>
      </c>
      <c r="D36" s="68" t="str">
        <f>'SA Inputs'!F21</f>
        <v>C: Legal and regulatory checks are undertaken systematically. Policy, other published documents, or processes are reviewed and updated regularly. Specialist legal advice and support is readily available and used proactively. Knowledge and learning is shared and incorporated into practices and ways of working.</v>
      </c>
      <c r="E36" s="249"/>
      <c r="F36" s="58" t="s">
        <v>286</v>
      </c>
      <c r="G36" s="43"/>
      <c r="H36" s="250"/>
      <c r="I36" s="43"/>
      <c r="J36" s="126">
        <f>LOOKUP($F36,Lists!$B$1:$B$4,Lists!$C$1:$C$4)</f>
        <v>0</v>
      </c>
    </row>
    <row r="37" spans="1:13" ht="16" customHeight="1">
      <c r="A37" s="43"/>
      <c r="B37" s="43"/>
      <c r="C37" s="45"/>
      <c r="D37" s="45"/>
      <c r="E37" s="44"/>
      <c r="F37" s="44"/>
      <c r="G37" s="44"/>
      <c r="H37" s="44"/>
      <c r="I37" s="44"/>
      <c r="J37" s="127"/>
      <c r="K37" s="119"/>
      <c r="L37" s="119"/>
      <c r="M37" s="119"/>
    </row>
    <row r="38" spans="1:13" s="129" customFormat="1" ht="43" customHeight="1">
      <c r="A38" s="84" t="s">
        <v>30</v>
      </c>
      <c r="B38" s="85" t="s">
        <v>16</v>
      </c>
      <c r="C38" s="177" t="s">
        <v>17</v>
      </c>
      <c r="D38" s="86" t="s">
        <v>18</v>
      </c>
      <c r="E38" s="248" t="s">
        <v>19</v>
      </c>
      <c r="F38" s="122" t="s">
        <v>20</v>
      </c>
      <c r="G38" s="124"/>
      <c r="H38" s="128" t="s">
        <v>21</v>
      </c>
      <c r="J38" s="123">
        <f>AVERAGEA(J39:J43)</f>
        <v>0</v>
      </c>
    </row>
    <row r="39" spans="1:13" s="44" customFormat="1" ht="119" customHeight="1">
      <c r="A39" s="70" t="str">
        <f>'SA Inputs'!C22</f>
        <v>How would you assess the resources and capabilities around project delivery?</v>
      </c>
      <c r="B39" s="71" t="str">
        <f>'SA Inputs'!D22</f>
        <v>A: Responsibility for project delivery sits within individual services. The resources and capabilities to deliver projects are not sufficient to deliver the projects to which developer contributions are allocated.</v>
      </c>
      <c r="C39" s="178" t="str">
        <f>'SA Inputs'!E22</f>
        <v>B: Resources for project delivery sits within each service, but the resources and capabilities to deliver projects are sufficient to deliver the projects to which developer contributions are allocated.</v>
      </c>
      <c r="D39" s="71" t="str">
        <f>'SA Inputs'!F22</f>
        <v>C: There is a dedicated or integrated approach towards delivering projects, with sufficient and capable resources available and with a track-record of successful delivery.</v>
      </c>
      <c r="E39" s="249"/>
      <c r="F39" s="58" t="s">
        <v>286</v>
      </c>
      <c r="G39" s="43"/>
      <c r="H39" s="250" t="str" cm="1">
        <f t="array" ref="H39">IF(J38=0," ",(_xlfn.IFS($J38&lt;1.5,Lists!$A$2,$J38&lt;2.49,Lists!$A$3,$J38&gt;2.49,Lists!$A$4)))</f>
        <v xml:space="preserve"> </v>
      </c>
      <c r="I39" s="43"/>
      <c r="J39" s="126">
        <f>LOOKUP($F39,Lists!$B$1:$B$4,Lists!$C$1:$C$4)</f>
        <v>0</v>
      </c>
    </row>
    <row r="40" spans="1:13" s="44" customFormat="1" ht="119" customHeight="1">
      <c r="A40" s="67" t="str">
        <f>'SA Inputs'!C23</f>
        <v>How would you assess the extent to which other funding sources are used alongside developer contributions? (eg. integration with capital programme).</v>
      </c>
      <c r="B40" s="68" t="str">
        <f>'SA Inputs'!D23</f>
        <v>A: Other funding sources are considered on an ad-hoc or inconsistent basis, with the use of developer contributions considered separately from other funding sources.</v>
      </c>
      <c r="C40" s="173" t="str">
        <f>'SA Inputs'!E23</f>
        <v>B: Other funding sources are considered in a managed way and done proactively.</v>
      </c>
      <c r="D40" s="68" t="str">
        <f>'SA Inputs'!F23</f>
        <v>C: The use of developer contributions alongside other funding sources is used in an integrated way and considered at an early stage of the project through to decision-making (eg. capital board and developer contributions having similar governance).</v>
      </c>
      <c r="E40" s="249"/>
      <c r="F40" s="58" t="s">
        <v>286</v>
      </c>
      <c r="G40" s="43"/>
      <c r="H40" s="250"/>
      <c r="I40" s="43"/>
      <c r="J40" s="126">
        <f>LOOKUP($F40,Lists!$B$1:$B$4,Lists!$C$1:$C$4)</f>
        <v>0</v>
      </c>
    </row>
    <row r="41" spans="1:13" s="44" customFormat="1" ht="119" customHeight="1">
      <c r="A41" s="67" t="str">
        <f>'SA Inputs'!C24</f>
        <v>How would you assess the extent to which there is a sufficient pipeline of projects that could be funded by developer contributions or other funding?</v>
      </c>
      <c r="B41" s="68" t="str">
        <f>'SA Inputs'!D24</f>
        <v>A: Identifying projects is generally person-dependent, or done in an ad-hoc or inconsistent way.</v>
      </c>
      <c r="C41" s="173" t="str">
        <f>'SA Inputs'!E24</f>
        <v>B: Projects are identified in an organised or managed way, but not integrated across different parts of the council.</v>
      </c>
      <c r="D41" s="68" t="str">
        <f>'SA Inputs'!F24</f>
        <v>C: There is a sufficient pipeline of credible projects from across different parts of the council which are developed in an integrated and managed way.</v>
      </c>
      <c r="E41" s="249"/>
      <c r="F41" s="58" t="s">
        <v>286</v>
      </c>
      <c r="G41" s="43"/>
      <c r="H41" s="250"/>
      <c r="I41" s="43"/>
      <c r="J41" s="126">
        <f>LOOKUP($F41,Lists!$B$1:$B$4,Lists!$C$1:$C$4)</f>
        <v>0</v>
      </c>
    </row>
    <row r="42" spans="1:13" s="44" customFormat="1" ht="119" customHeight="1">
      <c r="A42" s="67" t="str">
        <f>'SA Inputs'!C25</f>
        <v>Monitoring and reporting</v>
      </c>
      <c r="B42" s="68" t="str">
        <f>'SA Inputs'!D25</f>
        <v>A: Monitoring and reporting on the delivery of projects is done on an ad-hoc or inconsistent basis; it is person dependent, with no established processes for monitoring and reporting.</v>
      </c>
      <c r="C42" s="173" t="str">
        <f>'SA Inputs'!E25</f>
        <v>B: Monitoring and reporting on the delivery of projects is done in a managed way, but there is a lack of consistency across the council for how monitoring and reporting arrangements are undertaken.</v>
      </c>
      <c r="D42" s="68" t="str">
        <f>'SA Inputs'!F25</f>
        <v>C: Monitoring and reporting on project delivery is done in a consistent way across the council, with established processes and reporting of appropriate governance processes at key stages.</v>
      </c>
      <c r="E42" s="249"/>
      <c r="F42" s="58" t="s">
        <v>286</v>
      </c>
      <c r="G42" s="43"/>
      <c r="H42" s="250"/>
      <c r="I42" s="43"/>
      <c r="J42" s="126">
        <f>LOOKUP($F42,Lists!$B$1:$B$4,Lists!$C$1:$C$4)</f>
        <v>0</v>
      </c>
    </row>
    <row r="43" spans="1:13" s="44" customFormat="1" ht="119" customHeight="1">
      <c r="A43" s="67" t="str">
        <f>'SA Inputs'!C26</f>
        <v>How would you assess the extent to which you have established techniques to measure the potential and actual impact of projects?</v>
      </c>
      <c r="B43" s="68" t="str">
        <f>'SA Inputs'!D26</f>
        <v>A: Project outcomes are not clearly articulated and do not always relate back to strategic objectives or priorities.</v>
      </c>
      <c r="C43" s="173" t="str">
        <f>'SA Inputs'!E26</f>
        <v>B: Project outcomes are articulated, and processes for monitoring and management of these are undertaken in a managed way, but there is a lack of consistently across the council as to how these processes are undertaken.</v>
      </c>
      <c r="D43" s="68" t="str">
        <f>'SA Inputs'!F26</f>
        <v>C: Project outcomes and how these will be achieved are clearly articulated at each stage of the development of the project. Project outcomes relate back to strategic objectives or priorities.</v>
      </c>
      <c r="E43" s="249"/>
      <c r="F43" s="58" t="s">
        <v>286</v>
      </c>
      <c r="G43" s="43"/>
      <c r="H43" s="250"/>
      <c r="I43" s="43"/>
      <c r="J43" s="126">
        <f>LOOKUP($F43,Lists!$B$1:$B$4,Lists!$C$1:$C$4)</f>
        <v>0</v>
      </c>
    </row>
    <row r="44" spans="1:13">
      <c r="A44" s="44"/>
      <c r="B44" s="43"/>
      <c r="C44" s="44"/>
      <c r="D44" s="44"/>
      <c r="E44" s="44"/>
      <c r="F44" s="44"/>
      <c r="G44" s="44"/>
      <c r="H44" s="44"/>
      <c r="I44" s="44"/>
      <c r="K44" s="119"/>
      <c r="L44" s="119"/>
      <c r="M44" s="119"/>
    </row>
    <row r="45" spans="1:13">
      <c r="A45" s="44"/>
      <c r="B45" s="43"/>
      <c r="C45" s="44"/>
      <c r="D45" s="44"/>
      <c r="E45" s="44"/>
      <c r="F45" s="44"/>
      <c r="G45" s="44"/>
      <c r="H45" s="44"/>
      <c r="I45" s="44"/>
      <c r="K45" s="119"/>
      <c r="L45" s="119"/>
      <c r="M45" s="119"/>
    </row>
    <row r="46" spans="1:13">
      <c r="A46" s="44"/>
      <c r="B46" s="43"/>
      <c r="C46" s="44"/>
      <c r="D46" s="44"/>
      <c r="E46" s="44"/>
      <c r="F46" s="44"/>
      <c r="G46" s="44"/>
      <c r="H46" s="44"/>
      <c r="I46" s="44"/>
      <c r="K46" s="119"/>
      <c r="L46" s="119"/>
      <c r="M46" s="119"/>
    </row>
    <row r="47" spans="1:13">
      <c r="A47" s="44"/>
      <c r="B47" s="43"/>
      <c r="C47" s="44"/>
      <c r="D47" s="44"/>
      <c r="E47" s="44"/>
      <c r="F47" s="44"/>
      <c r="G47" s="44"/>
      <c r="H47" s="44"/>
      <c r="I47" s="44"/>
      <c r="K47" s="119"/>
      <c r="L47" s="119"/>
      <c r="M47" s="119"/>
    </row>
    <row r="48" spans="1:13">
      <c r="A48" s="44"/>
      <c r="B48" s="43"/>
      <c r="C48" s="44"/>
      <c r="D48" s="44"/>
      <c r="E48" s="44"/>
      <c r="F48" s="44"/>
      <c r="G48" s="44"/>
      <c r="H48" s="44"/>
      <c r="I48" s="44"/>
      <c r="J48" s="44"/>
      <c r="K48" s="119"/>
      <c r="L48" s="119"/>
      <c r="M48" s="119"/>
    </row>
    <row r="49" spans="1:13">
      <c r="A49" s="44"/>
      <c r="B49" s="43"/>
      <c r="C49" s="44"/>
      <c r="D49" s="44"/>
      <c r="E49" s="44"/>
      <c r="F49" s="44"/>
      <c r="G49" s="44"/>
      <c r="H49" s="44"/>
      <c r="I49" s="44"/>
      <c r="J49" s="44"/>
      <c r="K49" s="119"/>
      <c r="L49" s="119"/>
      <c r="M49" s="119"/>
    </row>
    <row r="50" spans="1:13">
      <c r="A50" s="44"/>
      <c r="B50" s="43"/>
      <c r="C50" s="44"/>
      <c r="D50" s="44"/>
      <c r="E50" s="44"/>
      <c r="F50" s="44"/>
      <c r="G50" s="44"/>
      <c r="H50" s="44"/>
      <c r="I50" s="44"/>
      <c r="J50" s="44"/>
      <c r="K50" s="119"/>
      <c r="L50" s="119"/>
      <c r="M50" s="119"/>
    </row>
    <row r="51" spans="1:13">
      <c r="A51" s="44"/>
      <c r="B51" s="43"/>
      <c r="C51" s="44"/>
      <c r="D51" s="44"/>
      <c r="E51" s="44"/>
      <c r="F51" s="44"/>
      <c r="G51" s="44"/>
      <c r="H51" s="44"/>
      <c r="I51" s="44"/>
      <c r="J51" s="44"/>
      <c r="K51" s="119"/>
      <c r="L51" s="119"/>
      <c r="M51" s="119"/>
    </row>
    <row r="52" spans="1:13">
      <c r="A52" s="44"/>
      <c r="B52" s="43"/>
      <c r="C52" s="44"/>
      <c r="D52" s="44"/>
      <c r="E52" s="44"/>
      <c r="F52" s="44"/>
      <c r="G52" s="44"/>
      <c r="H52" s="44"/>
      <c r="I52" s="44"/>
      <c r="J52" s="44"/>
      <c r="K52" s="119"/>
      <c r="L52" s="119"/>
      <c r="M52" s="119"/>
    </row>
    <row r="53" spans="1:13">
      <c r="A53" s="44"/>
      <c r="B53" s="43"/>
      <c r="C53" s="44"/>
      <c r="D53" s="44"/>
      <c r="E53" s="44"/>
      <c r="F53" s="44"/>
      <c r="G53" s="44"/>
      <c r="H53" s="44"/>
      <c r="I53" s="44"/>
      <c r="J53" s="44"/>
      <c r="K53" s="119"/>
      <c r="L53" s="119"/>
      <c r="M53" s="119"/>
    </row>
    <row r="54" spans="1:13">
      <c r="A54" s="44"/>
      <c r="B54" s="43"/>
      <c r="C54" s="44"/>
      <c r="D54" s="44"/>
      <c r="E54" s="44"/>
      <c r="F54" s="44"/>
      <c r="G54" s="44"/>
      <c r="H54" s="44"/>
      <c r="I54" s="44"/>
      <c r="J54" s="44"/>
      <c r="K54" s="119"/>
      <c r="L54" s="119"/>
      <c r="M54" s="119"/>
    </row>
    <row r="55" spans="1:13">
      <c r="A55" s="44"/>
      <c r="B55" s="43"/>
      <c r="C55" s="44"/>
      <c r="D55" s="44"/>
      <c r="E55" s="44"/>
      <c r="F55" s="44"/>
      <c r="G55" s="44"/>
      <c r="H55" s="44"/>
      <c r="I55" s="44"/>
      <c r="J55" s="44"/>
      <c r="K55" s="119"/>
      <c r="L55" s="119"/>
      <c r="M55" s="119"/>
    </row>
    <row r="56" spans="1:13">
      <c r="A56" s="44"/>
      <c r="B56" s="43"/>
      <c r="C56" s="44"/>
      <c r="D56" s="44"/>
      <c r="E56" s="44"/>
      <c r="F56" s="44"/>
      <c r="G56" s="44"/>
      <c r="H56" s="44"/>
      <c r="I56" s="44"/>
      <c r="J56" s="44"/>
      <c r="K56" s="119"/>
      <c r="L56" s="119"/>
      <c r="M56" s="119"/>
    </row>
    <row r="57" spans="1:13">
      <c r="A57" s="44"/>
      <c r="B57" s="43"/>
      <c r="C57" s="44"/>
      <c r="D57" s="44"/>
      <c r="E57" s="44"/>
      <c r="F57" s="44"/>
      <c r="G57" s="44"/>
      <c r="H57" s="44"/>
      <c r="I57" s="44"/>
      <c r="J57" s="44"/>
      <c r="K57" s="119"/>
      <c r="L57" s="119"/>
      <c r="M57" s="119"/>
    </row>
    <row r="58" spans="1:13">
      <c r="A58" s="44"/>
      <c r="B58" s="43"/>
      <c r="C58" s="44"/>
      <c r="D58" s="44"/>
      <c r="E58" s="44"/>
      <c r="F58" s="44"/>
      <c r="G58" s="44"/>
      <c r="H58" s="44"/>
      <c r="I58" s="44"/>
      <c r="J58" s="44"/>
      <c r="K58" s="119"/>
      <c r="L58" s="119"/>
      <c r="M58" s="119"/>
    </row>
    <row r="59" spans="1:13">
      <c r="A59" s="44"/>
      <c r="B59" s="43"/>
      <c r="C59" s="44"/>
      <c r="D59" s="44"/>
      <c r="E59" s="44"/>
      <c r="F59" s="44"/>
      <c r="G59" s="44"/>
      <c r="H59" s="44"/>
      <c r="I59" s="44"/>
      <c r="J59" s="44"/>
      <c r="K59" s="119"/>
      <c r="L59" s="119"/>
      <c r="M59" s="119"/>
    </row>
    <row r="60" spans="1:13">
      <c r="A60" s="44"/>
      <c r="B60" s="43"/>
      <c r="C60" s="44"/>
      <c r="D60" s="44"/>
      <c r="E60" s="44"/>
      <c r="F60" s="44"/>
      <c r="G60" s="44"/>
      <c r="H60" s="44"/>
      <c r="I60" s="44"/>
      <c r="J60" s="44"/>
      <c r="K60" s="119"/>
      <c r="L60" s="119"/>
      <c r="M60" s="119"/>
    </row>
    <row r="61" spans="1:13">
      <c r="A61" s="44"/>
      <c r="B61" s="43"/>
      <c r="C61" s="44"/>
      <c r="D61" s="44"/>
      <c r="E61" s="44"/>
      <c r="F61" s="44"/>
      <c r="G61" s="44"/>
      <c r="H61" s="44"/>
      <c r="I61" s="44"/>
      <c r="J61" s="44"/>
      <c r="K61" s="119"/>
      <c r="L61" s="119"/>
      <c r="M61" s="119"/>
    </row>
    <row r="62" spans="1:13">
      <c r="A62" s="44"/>
      <c r="B62" s="43"/>
      <c r="C62" s="44"/>
      <c r="D62" s="44"/>
      <c r="E62" s="44"/>
      <c r="F62" s="44"/>
      <c r="G62" s="44"/>
      <c r="H62" s="44"/>
      <c r="I62" s="44"/>
      <c r="J62" s="44"/>
      <c r="K62" s="119"/>
      <c r="L62" s="119"/>
      <c r="M62" s="119"/>
    </row>
    <row r="63" spans="1:13">
      <c r="A63" s="44"/>
      <c r="B63" s="43"/>
      <c r="C63" s="44"/>
      <c r="D63" s="44"/>
      <c r="E63" s="44"/>
      <c r="F63" s="44"/>
      <c r="G63" s="44"/>
      <c r="H63" s="44"/>
      <c r="I63" s="44"/>
      <c r="J63" s="44"/>
      <c r="K63" s="119"/>
      <c r="L63" s="119"/>
      <c r="M63" s="119"/>
    </row>
    <row r="64" spans="1:13">
      <c r="A64" s="44"/>
      <c r="B64" s="43"/>
      <c r="C64" s="44"/>
      <c r="D64" s="44"/>
      <c r="E64" s="44"/>
      <c r="F64" s="44"/>
      <c r="G64" s="44"/>
      <c r="H64" s="44"/>
      <c r="I64" s="44"/>
      <c r="J64" s="44"/>
      <c r="K64" s="119"/>
      <c r="L64" s="119"/>
      <c r="M64" s="119"/>
    </row>
    <row r="65" spans="1:13">
      <c r="A65" s="44"/>
      <c r="B65" s="43"/>
      <c r="C65" s="44"/>
      <c r="D65" s="44"/>
      <c r="E65" s="44"/>
      <c r="F65" s="44"/>
      <c r="G65" s="44"/>
      <c r="H65" s="44"/>
      <c r="I65" s="44"/>
      <c r="J65" s="44"/>
      <c r="K65" s="119"/>
      <c r="L65" s="119"/>
      <c r="M65" s="119"/>
    </row>
    <row r="66" spans="1:13">
      <c r="A66" s="44"/>
      <c r="B66" s="43"/>
      <c r="C66" s="44"/>
      <c r="D66" s="44"/>
      <c r="E66" s="44"/>
      <c r="F66" s="44"/>
      <c r="G66" s="44"/>
      <c r="H66" s="44"/>
      <c r="I66" s="44"/>
      <c r="J66" s="44"/>
      <c r="K66" s="119"/>
      <c r="L66" s="119"/>
      <c r="M66" s="119"/>
    </row>
    <row r="67" spans="1:13">
      <c r="A67" s="44"/>
      <c r="B67" s="43"/>
      <c r="C67" s="44"/>
      <c r="D67" s="44"/>
      <c r="E67" s="44"/>
      <c r="F67" s="44"/>
      <c r="G67" s="44"/>
      <c r="H67" s="44"/>
      <c r="I67" s="44"/>
      <c r="J67" s="44"/>
      <c r="K67" s="119"/>
      <c r="L67" s="119"/>
      <c r="M67" s="119"/>
    </row>
    <row r="68" spans="1:13">
      <c r="A68" s="44"/>
      <c r="B68" s="43"/>
      <c r="C68" s="44"/>
      <c r="D68" s="44"/>
      <c r="E68" s="44"/>
      <c r="F68" s="44"/>
      <c r="G68" s="44"/>
      <c r="H68" s="44"/>
      <c r="I68" s="44"/>
      <c r="J68" s="44"/>
      <c r="K68" s="119"/>
      <c r="L68" s="119"/>
      <c r="M68" s="119"/>
    </row>
    <row r="69" spans="1:13">
      <c r="A69" s="44"/>
      <c r="B69" s="43"/>
      <c r="C69" s="44"/>
      <c r="D69" s="44"/>
      <c r="E69" s="44"/>
      <c r="F69" s="44"/>
      <c r="G69" s="44"/>
      <c r="H69" s="44"/>
      <c r="I69" s="44"/>
      <c r="J69" s="44"/>
      <c r="K69" s="119"/>
      <c r="L69" s="119"/>
      <c r="M69" s="119"/>
    </row>
    <row r="70" spans="1:13">
      <c r="A70" s="44"/>
      <c r="B70" s="43"/>
      <c r="C70" s="44"/>
      <c r="D70" s="44"/>
      <c r="E70" s="44"/>
      <c r="F70" s="44"/>
      <c r="G70" s="44"/>
      <c r="H70" s="44"/>
      <c r="I70" s="44"/>
      <c r="J70" s="44"/>
      <c r="K70" s="119"/>
      <c r="L70" s="119"/>
      <c r="M70" s="119"/>
    </row>
    <row r="71" spans="1:13">
      <c r="A71" s="44"/>
      <c r="B71" s="43"/>
      <c r="C71" s="44"/>
      <c r="D71" s="44"/>
      <c r="E71" s="44"/>
      <c r="F71" s="44"/>
      <c r="G71" s="44"/>
      <c r="H71" s="44"/>
      <c r="I71" s="44"/>
      <c r="J71" s="44"/>
      <c r="K71" s="119"/>
      <c r="L71" s="119"/>
      <c r="M71" s="119"/>
    </row>
    <row r="72" spans="1:13">
      <c r="A72" s="44"/>
      <c r="B72" s="43"/>
      <c r="C72" s="44"/>
      <c r="D72" s="44"/>
      <c r="E72" s="44"/>
      <c r="F72" s="44"/>
      <c r="G72" s="44"/>
      <c r="H72" s="44"/>
      <c r="I72" s="44"/>
      <c r="J72" s="44"/>
      <c r="K72" s="119"/>
      <c r="L72" s="119"/>
      <c r="M72" s="119"/>
    </row>
    <row r="73" spans="1:13">
      <c r="A73" s="44"/>
      <c r="B73" s="43"/>
      <c r="C73" s="44"/>
      <c r="D73" s="44"/>
      <c r="E73" s="44"/>
      <c r="F73" s="44"/>
      <c r="G73" s="44"/>
      <c r="H73" s="44"/>
      <c r="I73" s="44"/>
      <c r="J73" s="44"/>
      <c r="K73" s="119"/>
      <c r="L73" s="119"/>
      <c r="M73" s="119"/>
    </row>
    <row r="74" spans="1:13">
      <c r="A74" s="44"/>
      <c r="B74" s="43"/>
      <c r="C74" s="44"/>
      <c r="D74" s="44"/>
      <c r="E74" s="44"/>
      <c r="F74" s="44"/>
      <c r="G74" s="44"/>
      <c r="H74" s="44"/>
      <c r="I74" s="44"/>
      <c r="J74" s="44"/>
      <c r="K74" s="119"/>
      <c r="L74" s="119"/>
      <c r="M74" s="119"/>
    </row>
    <row r="75" spans="1:13">
      <c r="A75" s="44"/>
      <c r="B75" s="43"/>
      <c r="C75" s="44"/>
      <c r="D75" s="44"/>
      <c r="E75" s="44"/>
      <c r="F75" s="44"/>
      <c r="G75" s="44"/>
      <c r="H75" s="44"/>
      <c r="I75" s="44"/>
      <c r="J75" s="44"/>
      <c r="K75" s="119"/>
      <c r="L75" s="119"/>
      <c r="M75" s="119"/>
    </row>
    <row r="76" spans="1:13">
      <c r="A76" s="44"/>
      <c r="B76" s="43"/>
      <c r="C76" s="44"/>
      <c r="D76" s="44"/>
      <c r="E76" s="44"/>
      <c r="F76" s="44"/>
      <c r="G76" s="44"/>
      <c r="H76" s="44"/>
      <c r="I76" s="44"/>
      <c r="J76" s="44"/>
      <c r="K76" s="119"/>
      <c r="L76" s="119"/>
      <c r="M76" s="119"/>
    </row>
    <row r="77" spans="1:13">
      <c r="A77" s="44"/>
      <c r="B77" s="43"/>
      <c r="C77" s="44"/>
      <c r="D77" s="44"/>
      <c r="E77" s="44"/>
      <c r="F77" s="44"/>
      <c r="G77" s="44"/>
      <c r="H77" s="44"/>
      <c r="I77" s="44"/>
      <c r="J77" s="44"/>
      <c r="K77" s="119"/>
      <c r="L77" s="119"/>
      <c r="M77" s="119"/>
    </row>
    <row r="78" spans="1:13">
      <c r="A78" s="44"/>
      <c r="B78" s="43"/>
      <c r="C78" s="44"/>
      <c r="D78" s="44"/>
      <c r="E78" s="44"/>
      <c r="F78" s="44"/>
      <c r="G78" s="44"/>
      <c r="H78" s="44"/>
      <c r="I78" s="44"/>
      <c r="J78" s="44"/>
      <c r="K78" s="119"/>
      <c r="L78" s="119"/>
      <c r="M78" s="119"/>
    </row>
    <row r="79" spans="1:13">
      <c r="A79" s="44"/>
      <c r="B79" s="43"/>
      <c r="C79" s="44"/>
      <c r="D79" s="44"/>
      <c r="E79" s="44"/>
      <c r="F79" s="44"/>
      <c r="G79" s="44"/>
      <c r="H79" s="44"/>
      <c r="I79" s="44"/>
      <c r="J79" s="44"/>
      <c r="K79" s="119"/>
      <c r="L79" s="119"/>
      <c r="M79" s="119"/>
    </row>
    <row r="80" spans="1:13">
      <c r="A80" s="44"/>
      <c r="B80" s="43"/>
      <c r="C80" s="44"/>
      <c r="D80" s="44"/>
      <c r="E80" s="44"/>
      <c r="F80" s="44"/>
      <c r="G80" s="44"/>
      <c r="H80" s="44"/>
      <c r="I80" s="44"/>
      <c r="J80" s="44"/>
      <c r="K80" s="119"/>
      <c r="L80" s="119"/>
      <c r="M80" s="119"/>
    </row>
    <row r="81" spans="1:13">
      <c r="A81" s="44"/>
      <c r="B81" s="43"/>
      <c r="C81" s="44"/>
      <c r="D81" s="44"/>
      <c r="E81" s="44"/>
      <c r="F81" s="44"/>
      <c r="G81" s="44"/>
      <c r="H81" s="44"/>
      <c r="I81" s="44"/>
      <c r="J81" s="44"/>
      <c r="K81" s="119"/>
      <c r="L81" s="119"/>
      <c r="M81" s="119"/>
    </row>
  </sheetData>
  <sheetProtection algorithmName="SHA-512" hashValue="UevbC6obqVlZb6C3lYlxeHjpR0LYApn6iaHCci7Ku/WSoJzk2dbn9782nsOPpQTOjHvOjyk7ZrfdGKMTA7xHjg==" saltValue="DiuuImYIryx4JWs0NOgbxw==" spinCount="100000" sheet="1" objects="1" scenarios="1"/>
  <mergeCells count="5">
    <mergeCell ref="H32:H36"/>
    <mergeCell ref="H39:H43"/>
    <mergeCell ref="H12:H16"/>
    <mergeCell ref="H19:H22"/>
    <mergeCell ref="H25:H29"/>
  </mergeCells>
  <conditionalFormatting sqref="B12:C16 B19:C22 B25:C29 B32:C36 B39:C43">
    <cfRule type="expression" dxfId="33" priority="18">
      <formula>B$11=$F12</formula>
    </cfRule>
  </conditionalFormatting>
  <conditionalFormatting sqref="D39:D43">
    <cfRule type="expression" dxfId="32" priority="1">
      <formula>D$11=$F39</formula>
    </cfRule>
  </conditionalFormatting>
  <conditionalFormatting sqref="D12">
    <cfRule type="expression" dxfId="31" priority="16">
      <formula>D$11=$F12</formula>
    </cfRule>
  </conditionalFormatting>
  <conditionalFormatting sqref="D13:D16">
    <cfRule type="expression" dxfId="30" priority="13">
      <formula>D$11=$F13</formula>
    </cfRule>
  </conditionalFormatting>
  <conditionalFormatting sqref="D19:D22">
    <cfRule type="expression" dxfId="29" priority="10">
      <formula>D$11=$F19</formula>
    </cfRule>
  </conditionalFormatting>
  <conditionalFormatting sqref="D25:D29">
    <cfRule type="expression" dxfId="28" priority="7">
      <formula>D$11=$F25</formula>
    </cfRule>
  </conditionalFormatting>
  <conditionalFormatting sqref="D32:D36">
    <cfRule type="expression" dxfId="27" priority="4">
      <formula>D$11=$F32</formula>
    </cfRule>
  </conditionalFormatting>
  <pageMargins left="0.7" right="0.7" top="0.75" bottom="0.75" header="0.3" footer="0.3"/>
  <pageSetup paperSize="8" scale="99" fitToHeight="0" orientation="landscape"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DBF6EBC-2EA8-184B-9983-61001833C229}">
          <x14:formula1>
            <xm:f>Lists!$B$1:$B$4</xm:f>
          </x14:formula1>
          <xm:sqref>F32:F36 F12:F16 F25:F29 F19:F22 F39:F43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E5291-0D00-D242-A830-07D2F17EC665}">
  <sheetPr codeName="Sheet3">
    <tabColor rgb="FF00B0F0"/>
    <pageSetUpPr fitToPage="1"/>
  </sheetPr>
  <dimension ref="A1:I44"/>
  <sheetViews>
    <sheetView showGridLines="0" view="pageLayout" zoomScale="57" zoomScaleNormal="57" zoomScalePageLayoutView="57" workbookViewId="0">
      <selection activeCell="F4" sqref="F4:I5"/>
    </sheetView>
  </sheetViews>
  <sheetFormatPr baseColWidth="10" defaultColWidth="10.83203125" defaultRowHeight="16"/>
  <cols>
    <col min="1" max="1" width="3.33203125" style="53" customWidth="1"/>
    <col min="2" max="2" width="24.33203125" style="53" customWidth="1"/>
    <col min="3" max="3" width="2.6640625" style="53" customWidth="1"/>
    <col min="4" max="4" width="27.33203125" style="53" customWidth="1"/>
    <col min="5" max="5" width="2.6640625" style="53" customWidth="1"/>
    <col min="6" max="6" width="36.5" style="53" customWidth="1"/>
    <col min="7" max="7" width="36.5" style="44" customWidth="1"/>
    <col min="8" max="9" width="33.83203125" style="44" customWidth="1"/>
    <col min="10" max="16384" width="10.83203125" style="44"/>
  </cols>
  <sheetData>
    <row r="1" spans="1:9" s="101" customFormat="1" ht="42" customHeight="1">
      <c r="A1" s="102" t="s">
        <v>0</v>
      </c>
      <c r="B1" s="103"/>
    </row>
    <row r="2" spans="1:9" s="105" customFormat="1" ht="42" customHeight="1">
      <c r="A2" s="104" t="s">
        <v>31</v>
      </c>
      <c r="C2" s="106"/>
      <c r="D2" s="106"/>
      <c r="E2" s="53"/>
      <c r="G2" s="106"/>
    </row>
    <row r="3" spans="1:9" s="119" customFormat="1" ht="39" customHeight="1">
      <c r="A3" s="130" t="s">
        <v>7</v>
      </c>
      <c r="B3" s="131"/>
      <c r="C3" s="259" t="str">
        <f>'SELF-ASSESSMENT'!B4</f>
        <v>INPUT HERE</v>
      </c>
      <c r="D3" s="260"/>
      <c r="E3" s="132"/>
      <c r="F3" s="263" t="s">
        <v>11</v>
      </c>
      <c r="G3" s="263"/>
      <c r="H3" s="259" t="str">
        <f>'SELF-ASSESSMENT'!B7</f>
        <v xml:space="preserve"> </v>
      </c>
      <c r="I3" s="260"/>
    </row>
    <row r="4" spans="1:9" s="119" customFormat="1" ht="39" customHeight="1">
      <c r="A4" s="130" t="s">
        <v>9</v>
      </c>
      <c r="B4" s="131"/>
      <c r="C4" s="259" t="str">
        <f>'SELF-ASSESSMENT'!B5</f>
        <v>INPUT HERE</v>
      </c>
      <c r="D4" s="260"/>
      <c r="E4" s="132"/>
      <c r="F4" s="261" t="s">
        <v>287</v>
      </c>
      <c r="G4" s="261"/>
      <c r="H4" s="261"/>
      <c r="I4" s="261"/>
    </row>
    <row r="5" spans="1:9" s="119" customFormat="1" ht="39" customHeight="1">
      <c r="A5" s="130" t="s">
        <v>10</v>
      </c>
      <c r="B5" s="131"/>
      <c r="C5" s="259" t="str">
        <f>'SELF-ASSESSMENT'!B6</f>
        <v>INPUT HERE</v>
      </c>
      <c r="D5" s="260"/>
      <c r="E5" s="132"/>
      <c r="F5" s="261"/>
      <c r="G5" s="261"/>
      <c r="H5" s="261"/>
      <c r="I5" s="261"/>
    </row>
    <row r="6" spans="1:9">
      <c r="A6" s="44"/>
      <c r="B6" s="44"/>
      <c r="C6" s="44"/>
      <c r="D6" s="44"/>
      <c r="E6" s="44"/>
      <c r="F6" s="44"/>
      <c r="G6" s="53"/>
      <c r="H6" s="53"/>
      <c r="I6" s="53"/>
    </row>
    <row r="7" spans="1:9" s="118" customFormat="1" ht="39" customHeight="1">
      <c r="A7" s="60" t="s">
        <v>32</v>
      </c>
      <c r="B7" s="55"/>
      <c r="C7" s="55"/>
      <c r="D7" s="56"/>
      <c r="E7" s="56"/>
      <c r="F7" s="55"/>
      <c r="G7" s="55"/>
      <c r="H7" s="55"/>
      <c r="I7" s="55"/>
    </row>
    <row r="8" spans="1:9" ht="19" customHeight="1">
      <c r="A8" s="262"/>
      <c r="B8" s="262"/>
      <c r="C8" s="262"/>
      <c r="D8" s="262"/>
      <c r="E8" s="262"/>
      <c r="F8" s="262"/>
      <c r="G8" s="262"/>
      <c r="H8" s="262"/>
      <c r="I8" s="262"/>
    </row>
    <row r="9" spans="1:9" ht="28" customHeight="1">
      <c r="A9" s="87" t="s">
        <v>33</v>
      </c>
      <c r="B9" s="88"/>
      <c r="C9" s="62"/>
      <c r="D9" s="61" t="s">
        <v>34</v>
      </c>
      <c r="E9" s="133"/>
      <c r="F9" s="63"/>
      <c r="G9" s="134"/>
      <c r="H9" s="133"/>
      <c r="I9" s="135"/>
    </row>
    <row r="10" spans="1:9" s="119" customFormat="1" ht="76" customHeight="1">
      <c r="A10" s="89">
        <v>1</v>
      </c>
      <c r="B10" s="90" t="str">
        <f>CALCS!I29</f>
        <v>TOOLS &amp; SYSTEMS</v>
      </c>
      <c r="C10" s="49"/>
      <c r="E10" s="49"/>
      <c r="F10" s="49"/>
      <c r="G10" s="118"/>
    </row>
    <row r="11" spans="1:9" ht="76" customHeight="1">
      <c r="A11" s="91">
        <v>2</v>
      </c>
      <c r="B11" s="92" t="str">
        <f>CALCS!I30</f>
        <v>PROJECT DELIVERY</v>
      </c>
      <c r="C11" s="49"/>
      <c r="E11" s="49"/>
      <c r="F11" s="49"/>
    </row>
    <row r="12" spans="1:9" ht="76" customHeight="1">
      <c r="A12" s="91">
        <v>3</v>
      </c>
      <c r="B12" s="92" t="str">
        <f>CALCS!I31</f>
        <v>POLICY &amp; EVIDENCE</v>
      </c>
      <c r="C12" s="49"/>
      <c r="E12" s="50"/>
      <c r="F12" s="50"/>
    </row>
    <row r="13" spans="1:9" ht="76" customHeight="1">
      <c r="A13" s="91">
        <v>4</v>
      </c>
      <c r="B13" s="92" t="str">
        <f>CALCS!I32</f>
        <v>GOVERNANCE &amp; PROCESSES</v>
      </c>
      <c r="C13" s="49"/>
      <c r="E13" s="50"/>
      <c r="F13" s="50"/>
    </row>
    <row r="14" spans="1:9" ht="76" customHeight="1">
      <c r="A14" s="93">
        <v>5</v>
      </c>
      <c r="B14" s="94" t="str">
        <f>CALCS!I33</f>
        <v>LEADERSHIP &amp; RESOURCES</v>
      </c>
      <c r="C14" s="49"/>
    </row>
    <row r="15" spans="1:9" ht="191" customHeight="1">
      <c r="A15" s="50"/>
      <c r="B15" s="50"/>
      <c r="C15" s="50"/>
      <c r="D15" s="51"/>
      <c r="E15" s="44"/>
      <c r="F15" s="44"/>
    </row>
    <row r="16" spans="1:9" s="118" customFormat="1" ht="39" customHeight="1">
      <c r="A16" s="60" t="s">
        <v>35</v>
      </c>
      <c r="B16" s="55"/>
      <c r="C16" s="55"/>
      <c r="D16" s="56"/>
      <c r="E16" s="56"/>
      <c r="F16" s="55"/>
      <c r="G16" s="55"/>
      <c r="H16" s="55"/>
      <c r="I16" s="55"/>
    </row>
    <row r="17" spans="1:9">
      <c r="F17" s="44"/>
      <c r="H17" s="53"/>
    </row>
    <row r="18" spans="1:9" s="136" customFormat="1" ht="35" customHeight="1">
      <c r="A18" s="264" t="s">
        <v>36</v>
      </c>
      <c r="B18" s="264"/>
      <c r="C18" s="264"/>
      <c r="D18" s="264"/>
      <c r="E18" s="57"/>
      <c r="F18" s="265" t="s">
        <v>37</v>
      </c>
      <c r="G18" s="266"/>
      <c r="H18" s="266"/>
      <c r="I18" s="267"/>
    </row>
    <row r="19" spans="1:9" s="137" customFormat="1" ht="94" customHeight="1">
      <c r="A19" s="258" t="str">
        <f>CALCS!AA2</f>
        <v>TOOLS &amp; SYSTEMS</v>
      </c>
      <c r="B19" s="258"/>
      <c r="C19" s="258" t="str">
        <f>CALCS!Z2</f>
        <v>Data management</v>
      </c>
      <c r="D19" s="258"/>
      <c r="E19" s="54"/>
      <c r="F19" s="255" t="str">
        <f>CALCS!AB2</f>
        <v xml:space="preserve"> </v>
      </c>
      <c r="G19" s="256"/>
      <c r="H19" s="256"/>
      <c r="I19" s="257"/>
    </row>
    <row r="20" spans="1:9" s="137" customFormat="1" ht="94" customHeight="1">
      <c r="A20" s="258" t="str">
        <f>CALCS!AA3</f>
        <v>TOOLS &amp; SYSTEMS</v>
      </c>
      <c r="B20" s="258"/>
      <c r="C20" s="258" t="str">
        <f>CALCS!Z3</f>
        <v>Resilience</v>
      </c>
      <c r="D20" s="258"/>
      <c r="E20" s="54"/>
      <c r="F20" s="255" t="str">
        <f>CALCS!AB3</f>
        <v xml:space="preserve"> </v>
      </c>
      <c r="G20" s="256"/>
      <c r="H20" s="256"/>
      <c r="I20" s="257"/>
    </row>
    <row r="21" spans="1:9" s="137" customFormat="1" ht="94" customHeight="1">
      <c r="A21" s="258" t="str">
        <f>CALCS!AA4</f>
        <v>TOOLS &amp; SYSTEMS</v>
      </c>
      <c r="B21" s="258"/>
      <c r="C21" s="258" t="str">
        <f>CALCS!Z4</f>
        <v>Regulation alignment</v>
      </c>
      <c r="D21" s="258"/>
      <c r="E21" s="54"/>
      <c r="F21" s="255" t="str">
        <f>CALCS!AB4</f>
        <v xml:space="preserve"> </v>
      </c>
      <c r="G21" s="256"/>
      <c r="H21" s="256"/>
      <c r="I21" s="257"/>
    </row>
    <row r="22" spans="1:9" s="137" customFormat="1" ht="94" customHeight="1">
      <c r="A22" s="258" t="str">
        <f>CALCS!AA5</f>
        <v>TOOLS &amp; SYSTEMS</v>
      </c>
      <c r="B22" s="258"/>
      <c r="C22" s="258" t="str">
        <f>CALCS!Z5</f>
        <v>S106 requirements</v>
      </c>
      <c r="D22" s="258"/>
      <c r="E22" s="54"/>
      <c r="F22" s="255" t="str">
        <f>CALCS!AB5</f>
        <v xml:space="preserve"> </v>
      </c>
      <c r="G22" s="256"/>
      <c r="H22" s="256"/>
      <c r="I22" s="257"/>
    </row>
    <row r="23" spans="1:9" s="137" customFormat="1" ht="94" customHeight="1">
      <c r="A23" s="258" t="str">
        <f>CALCS!AA6</f>
        <v>TOOLS &amp; SYSTEMS</v>
      </c>
      <c r="B23" s="258"/>
      <c r="C23" s="258" t="str">
        <f>CALCS!Z6</f>
        <v>CIL allocation</v>
      </c>
      <c r="D23" s="258"/>
      <c r="E23" s="54"/>
      <c r="F23" s="255" t="str">
        <f>CALCS!AB6</f>
        <v xml:space="preserve"> </v>
      </c>
      <c r="G23" s="256"/>
      <c r="H23" s="256"/>
      <c r="I23" s="257"/>
    </row>
    <row r="24" spans="1:9" s="137" customFormat="1" ht="94" customHeight="1">
      <c r="A24" s="258" t="str">
        <f>CALCS!AA7</f>
        <v>PROJECT DELIVERY</v>
      </c>
      <c r="B24" s="258"/>
      <c r="C24" s="258" t="str">
        <f>CALCS!Z7</f>
        <v>Delivery resources</v>
      </c>
      <c r="D24" s="258"/>
      <c r="E24" s="54"/>
      <c r="F24" s="255" t="str">
        <f>CALCS!AB7</f>
        <v xml:space="preserve"> </v>
      </c>
      <c r="G24" s="256"/>
      <c r="H24" s="256"/>
      <c r="I24" s="257"/>
    </row>
    <row r="25" spans="1:9" s="137" customFormat="1" ht="94" customHeight="1">
      <c r="A25" s="258" t="str">
        <f>CALCS!AA8</f>
        <v>PROJECT DELIVERY</v>
      </c>
      <c r="B25" s="258"/>
      <c r="C25" s="258" t="str">
        <f>CALCS!Z8</f>
        <v>Impact assessment</v>
      </c>
      <c r="D25" s="258"/>
      <c r="E25" s="54"/>
      <c r="F25" s="255" t="str">
        <f>CALCS!AB8</f>
        <v xml:space="preserve"> </v>
      </c>
      <c r="G25" s="256"/>
      <c r="H25" s="256"/>
      <c r="I25" s="257"/>
    </row>
    <row r="26" spans="1:9" s="137" customFormat="1" ht="94" customHeight="1">
      <c r="A26" s="258" t="str">
        <f>CALCS!AA9</f>
        <v>PROJECT DELIVERY</v>
      </c>
      <c r="B26" s="258"/>
      <c r="C26" s="258" t="str">
        <f>CALCS!Z9</f>
        <v>Funding integration</v>
      </c>
      <c r="D26" s="258"/>
      <c r="E26" s="54"/>
      <c r="F26" s="255" t="str">
        <f>CALCS!AB9</f>
        <v xml:space="preserve"> </v>
      </c>
      <c r="G26" s="256"/>
      <c r="H26" s="256"/>
      <c r="I26" s="257"/>
    </row>
    <row r="27" spans="1:9" s="137" customFormat="1" ht="94" customHeight="1">
      <c r="A27" s="258" t="str">
        <f>CALCS!AA10</f>
        <v>PROJECT DELIVERY</v>
      </c>
      <c r="B27" s="258"/>
      <c r="C27" s="258" t="str">
        <f>CALCS!Z10</f>
        <v>Pipeline</v>
      </c>
      <c r="D27" s="258"/>
      <c r="E27" s="54"/>
      <c r="F27" s="255" t="str">
        <f>CALCS!AB10</f>
        <v xml:space="preserve"> </v>
      </c>
      <c r="G27" s="256"/>
      <c r="H27" s="256"/>
      <c r="I27" s="257"/>
    </row>
    <row r="28" spans="1:9" s="137" customFormat="1" ht="94" customHeight="1">
      <c r="A28" s="258" t="str">
        <f>CALCS!AA11</f>
        <v>PROJECT DELIVERY</v>
      </c>
      <c r="B28" s="258"/>
      <c r="C28" s="258" t="str">
        <f>CALCS!Z11</f>
        <v>Monitoring and Reporting</v>
      </c>
      <c r="D28" s="258"/>
      <c r="E28" s="54"/>
      <c r="F28" s="255" t="str">
        <f>CALCS!AB11</f>
        <v xml:space="preserve"> </v>
      </c>
      <c r="G28" s="256"/>
      <c r="H28" s="256"/>
      <c r="I28" s="257"/>
    </row>
    <row r="29" spans="1:9" s="137" customFormat="1" ht="94" customHeight="1">
      <c r="A29" s="258" t="str">
        <f>CALCS!AA12</f>
        <v>POLICY &amp; EVIDENCE</v>
      </c>
      <c r="B29" s="258"/>
      <c r="C29" s="258" t="str">
        <f>CALCS!Z12</f>
        <v>Policies</v>
      </c>
      <c r="D29" s="258"/>
      <c r="E29" s="54"/>
      <c r="F29" s="255" t="str">
        <f>CALCS!AB12</f>
        <v xml:space="preserve"> </v>
      </c>
      <c r="G29" s="256"/>
      <c r="H29" s="256"/>
      <c r="I29" s="257"/>
    </row>
    <row r="30" spans="1:9" s="137" customFormat="1" ht="94" customHeight="1">
      <c r="A30" s="258" t="str">
        <f>CALCS!AA13</f>
        <v>POLICY &amp; EVIDENCE</v>
      </c>
      <c r="B30" s="258"/>
      <c r="C30" s="258" t="str">
        <f>CALCS!Z13</f>
        <v>Prioritisation</v>
      </c>
      <c r="D30" s="258"/>
      <c r="E30" s="54"/>
      <c r="F30" s="255" t="str">
        <f>CALCS!AB13</f>
        <v xml:space="preserve"> </v>
      </c>
      <c r="G30" s="256"/>
      <c r="H30" s="256"/>
      <c r="I30" s="257"/>
    </row>
    <row r="31" spans="1:9" s="137" customFormat="1" ht="94" customHeight="1">
      <c r="A31" s="258" t="str">
        <f>CALCS!AA14</f>
        <v>POLICY &amp; EVIDENCE</v>
      </c>
      <c r="B31" s="258"/>
      <c r="C31" s="258" t="str">
        <f>CALCS!Z14</f>
        <v>Projections</v>
      </c>
      <c r="D31" s="258"/>
      <c r="E31" s="54"/>
      <c r="F31" s="255" t="str">
        <f>CALCS!AB14</f>
        <v xml:space="preserve"> </v>
      </c>
      <c r="G31" s="256"/>
      <c r="H31" s="256"/>
      <c r="I31" s="257"/>
    </row>
    <row r="32" spans="1:9" s="137" customFormat="1" ht="94" customHeight="1">
      <c r="A32" s="258" t="str">
        <f>CALCS!AA15</f>
        <v>POLICY &amp; EVIDENCE</v>
      </c>
      <c r="B32" s="258"/>
      <c r="C32" s="258" t="str">
        <f>CALCS!Z15</f>
        <v>Evidence</v>
      </c>
      <c r="D32" s="258"/>
      <c r="E32" s="54"/>
      <c r="F32" s="255" t="str">
        <f>CALCS!AB15</f>
        <v xml:space="preserve"> </v>
      </c>
      <c r="G32" s="256"/>
      <c r="H32" s="256"/>
      <c r="I32" s="257"/>
    </row>
    <row r="33" spans="1:9" s="137" customFormat="1" ht="94" customHeight="1">
      <c r="A33" s="258" t="str">
        <f>CALCS!AA16</f>
        <v>POLICY &amp; EVIDENCE</v>
      </c>
      <c r="B33" s="258"/>
      <c r="C33" s="258" t="str">
        <f>CALCS!Z16</f>
        <v>Corporate plan</v>
      </c>
      <c r="D33" s="258"/>
      <c r="E33" s="54"/>
      <c r="F33" s="255" t="str">
        <f>CALCS!AB16</f>
        <v xml:space="preserve"> </v>
      </c>
      <c r="G33" s="256"/>
      <c r="H33" s="256"/>
      <c r="I33" s="257"/>
    </row>
    <row r="34" spans="1:9" s="137" customFormat="1" ht="94" customHeight="1">
      <c r="A34" s="258" t="str">
        <f>CALCS!AA17</f>
        <v>GOVERNANCE &amp; PROCESSES</v>
      </c>
      <c r="B34" s="258"/>
      <c r="C34" s="258" t="str">
        <f>CALCS!Z17</f>
        <v>Partners</v>
      </c>
      <c r="D34" s="258"/>
      <c r="E34" s="54"/>
      <c r="F34" s="255" t="str">
        <f>CALCS!AB17</f>
        <v xml:space="preserve"> </v>
      </c>
      <c r="G34" s="256"/>
      <c r="H34" s="256"/>
      <c r="I34" s="257"/>
    </row>
    <row r="35" spans="1:9" s="137" customFormat="1" ht="94" customHeight="1">
      <c r="A35" s="258" t="str">
        <f>CALCS!AA18</f>
        <v>GOVERNANCE &amp; PROCESSES</v>
      </c>
      <c r="B35" s="258"/>
      <c r="C35" s="258" t="str">
        <f>CALCS!Z18</f>
        <v>Community</v>
      </c>
      <c r="D35" s="258"/>
      <c r="E35" s="54"/>
      <c r="F35" s="255" t="str">
        <f>CALCS!AB18</f>
        <v xml:space="preserve"> </v>
      </c>
      <c r="G35" s="256"/>
      <c r="H35" s="256"/>
      <c r="I35" s="257"/>
    </row>
    <row r="36" spans="1:9" s="137" customFormat="1" ht="94" customHeight="1">
      <c r="A36" s="258" t="str">
        <f>CALCS!AA19</f>
        <v>GOVERNANCE &amp; PROCESSES</v>
      </c>
      <c r="B36" s="258"/>
      <c r="C36" s="258" t="str">
        <f>CALCS!Z19</f>
        <v>Allocations</v>
      </c>
      <c r="D36" s="258"/>
      <c r="E36" s="54"/>
      <c r="F36" s="255" t="str">
        <f>CALCS!AB19</f>
        <v xml:space="preserve"> </v>
      </c>
      <c r="G36" s="256"/>
      <c r="H36" s="256"/>
      <c r="I36" s="257"/>
    </row>
    <row r="37" spans="1:9" s="137" customFormat="1" ht="94" customHeight="1">
      <c r="A37" s="258" t="str">
        <f>CALCS!AA20</f>
        <v>GOVERNANCE &amp; PROCESSES</v>
      </c>
      <c r="B37" s="258"/>
      <c r="C37" s="258" t="str">
        <f>CALCS!Z20</f>
        <v>Members</v>
      </c>
      <c r="D37" s="258"/>
      <c r="E37" s="54"/>
      <c r="F37" s="255" t="str">
        <f>CALCS!AB20</f>
        <v xml:space="preserve"> </v>
      </c>
      <c r="G37" s="256"/>
      <c r="H37" s="256"/>
      <c r="I37" s="257"/>
    </row>
    <row r="38" spans="1:9" s="137" customFormat="1" ht="94" customHeight="1">
      <c r="A38" s="258" t="str">
        <f>CALCS!AA21</f>
        <v>LEADERSHIP &amp; RESOURCES</v>
      </c>
      <c r="B38" s="258"/>
      <c r="C38" s="258" t="str">
        <f>CALCS!Z21</f>
        <v>Skills</v>
      </c>
      <c r="D38" s="258"/>
      <c r="E38" s="54"/>
      <c r="F38" s="255" t="str">
        <f>CALCS!AB21</f>
        <v xml:space="preserve"> </v>
      </c>
      <c r="G38" s="256"/>
      <c r="H38" s="256"/>
      <c r="I38" s="257"/>
    </row>
    <row r="39" spans="1:9" s="137" customFormat="1" ht="94" customHeight="1">
      <c r="A39" s="258" t="str">
        <f>CALCS!AA22</f>
        <v>LEADERSHIP &amp; RESOURCES</v>
      </c>
      <c r="B39" s="258"/>
      <c r="C39" s="258" t="str">
        <f>CALCS!Z22</f>
        <v>Support and buy-in</v>
      </c>
      <c r="D39" s="258"/>
      <c r="E39" s="54"/>
      <c r="F39" s="255" t="str">
        <f>CALCS!AB22</f>
        <v xml:space="preserve"> </v>
      </c>
      <c r="G39" s="256"/>
      <c r="H39" s="256"/>
      <c r="I39" s="257"/>
    </row>
    <row r="40" spans="1:9" s="137" customFormat="1" ht="94" customHeight="1">
      <c r="A40" s="258" t="str">
        <f>CALCS!AA23</f>
        <v>LEADERSHIP &amp; RESOURCES</v>
      </c>
      <c r="B40" s="258"/>
      <c r="C40" s="258" t="str">
        <f>CALCS!Z23</f>
        <v>Decision-making</v>
      </c>
      <c r="D40" s="258"/>
      <c r="E40" s="54"/>
      <c r="F40" s="255" t="str">
        <f>CALCS!AB23</f>
        <v xml:space="preserve"> </v>
      </c>
      <c r="G40" s="256"/>
      <c r="H40" s="256"/>
      <c r="I40" s="257"/>
    </row>
    <row r="41" spans="1:9" s="137" customFormat="1" ht="94" customHeight="1">
      <c r="A41" s="258" t="str">
        <f>CALCS!AA24</f>
        <v>LEADERSHIP &amp; RESOURCES</v>
      </c>
      <c r="B41" s="258"/>
      <c r="C41" s="258" t="str">
        <f>CALCS!Z24</f>
        <v>Human resources</v>
      </c>
      <c r="D41" s="258"/>
      <c r="E41" s="54"/>
      <c r="F41" s="255" t="str">
        <f>CALCS!AB24</f>
        <v xml:space="preserve"> </v>
      </c>
      <c r="G41" s="256"/>
      <c r="H41" s="256"/>
      <c r="I41" s="257"/>
    </row>
    <row r="42" spans="1:9" s="137" customFormat="1" ht="94" customHeight="1">
      <c r="A42" s="258" t="str">
        <f>CALCS!AA25</f>
        <v>LEADERSHIP &amp; RESOURCES</v>
      </c>
      <c r="B42" s="258"/>
      <c r="C42" s="258" t="str">
        <f>CALCS!Z25</f>
        <v>Integration</v>
      </c>
      <c r="D42" s="258"/>
      <c r="E42" s="54"/>
      <c r="F42" s="255" t="str">
        <f>CALCS!AB25</f>
        <v xml:space="preserve"> </v>
      </c>
      <c r="G42" s="256"/>
      <c r="H42" s="256"/>
      <c r="I42" s="257"/>
    </row>
    <row r="43" spans="1:9" ht="188" customHeight="1"/>
    <row r="44" spans="1:9" s="118" customFormat="1" ht="39" customHeight="1">
      <c r="A44" s="60" t="s">
        <v>38</v>
      </c>
      <c r="B44" s="55"/>
      <c r="C44" s="55"/>
      <c r="D44" s="56"/>
      <c r="E44" s="56"/>
      <c r="F44" s="55"/>
      <c r="G44" s="55"/>
      <c r="H44" s="55"/>
      <c r="I44" s="55"/>
    </row>
  </sheetData>
  <sheetProtection algorithmName="SHA-512" hashValue="zj0quuAvBDlGGWvn69jLE6gSR6vFmxrE7mKzHCViZ+rz6CsqujSm2GE68L/J1/sb8kMse1Djoa5U5w6vamLQsg==" saltValue="vGostFAFHTyHKtRICNI4Pw==" spinCount="100000" sheet="1" objects="1" scenarios="1"/>
  <mergeCells count="81">
    <mergeCell ref="C23:D23"/>
    <mergeCell ref="C24:D24"/>
    <mergeCell ref="C25:D25"/>
    <mergeCell ref="C3:D3"/>
    <mergeCell ref="C4:D4"/>
    <mergeCell ref="H3:I3"/>
    <mergeCell ref="C19:D19"/>
    <mergeCell ref="F4:I5"/>
    <mergeCell ref="A8:I8"/>
    <mergeCell ref="F3:G3"/>
    <mergeCell ref="A18:D18"/>
    <mergeCell ref="C5:D5"/>
    <mergeCell ref="A19:B19"/>
    <mergeCell ref="F18:I18"/>
    <mergeCell ref="F19:I19"/>
    <mergeCell ref="C20:D20"/>
    <mergeCell ref="C21:D21"/>
    <mergeCell ref="C22:D22"/>
    <mergeCell ref="A20:B20"/>
    <mergeCell ref="A21:B21"/>
    <mergeCell ref="A42:B42"/>
    <mergeCell ref="A37:B37"/>
    <mergeCell ref="A38:B38"/>
    <mergeCell ref="A39:B39"/>
    <mergeCell ref="A40:B40"/>
    <mergeCell ref="A41:B41"/>
    <mergeCell ref="A34:B34"/>
    <mergeCell ref="A25:B25"/>
    <mergeCell ref="A26:B26"/>
    <mergeCell ref="A22:B22"/>
    <mergeCell ref="A23:B23"/>
    <mergeCell ref="A24:B24"/>
    <mergeCell ref="A36:B36"/>
    <mergeCell ref="A31:B31"/>
    <mergeCell ref="A32:B32"/>
    <mergeCell ref="A27:B27"/>
    <mergeCell ref="C31:D31"/>
    <mergeCell ref="C32:D32"/>
    <mergeCell ref="C33:D33"/>
    <mergeCell ref="C34:D34"/>
    <mergeCell ref="C27:D27"/>
    <mergeCell ref="C28:D28"/>
    <mergeCell ref="C29:D29"/>
    <mergeCell ref="C30:D30"/>
    <mergeCell ref="A28:B28"/>
    <mergeCell ref="A29:B29"/>
    <mergeCell ref="A30:B30"/>
    <mergeCell ref="A33:B33"/>
    <mergeCell ref="A35:B35"/>
    <mergeCell ref="F40:I40"/>
    <mergeCell ref="F41:I41"/>
    <mergeCell ref="F42:I42"/>
    <mergeCell ref="C26:D26"/>
    <mergeCell ref="C35:D35"/>
    <mergeCell ref="C36:D36"/>
    <mergeCell ref="C42:D42"/>
    <mergeCell ref="C40:D40"/>
    <mergeCell ref="C41:D41"/>
    <mergeCell ref="C37:D37"/>
    <mergeCell ref="C38:D38"/>
    <mergeCell ref="C39:D39"/>
    <mergeCell ref="F35:I35"/>
    <mergeCell ref="F36:I36"/>
    <mergeCell ref="F37:I37"/>
    <mergeCell ref="F38:I38"/>
    <mergeCell ref="F39:I39"/>
    <mergeCell ref="F30:I30"/>
    <mergeCell ref="F31:I31"/>
    <mergeCell ref="F32:I32"/>
    <mergeCell ref="F33:I33"/>
    <mergeCell ref="F34:I34"/>
    <mergeCell ref="F25:I25"/>
    <mergeCell ref="F26:I26"/>
    <mergeCell ref="F27:I27"/>
    <mergeCell ref="F28:I28"/>
    <mergeCell ref="F29:I29"/>
    <mergeCell ref="F20:I20"/>
    <mergeCell ref="F21:I21"/>
    <mergeCell ref="F22:I22"/>
    <mergeCell ref="F23:I23"/>
    <mergeCell ref="F24:I24"/>
  </mergeCells>
  <pageMargins left="0.7" right="0.7" top="0.75" bottom="0.75" header="0.3" footer="0.3"/>
  <pageSetup paperSize="8" scale="90" fitToHeight="0" orientation="landscape" horizontalDpi="0" verticalDpi="0"/>
  <headerFooter>
    <oddHeader xml:space="preserve">&amp;R&amp;"System Font,Regular"&amp;10&amp;K000000DRAFT V0.4 - PILOTS
</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B6288-5546-864C-A39D-06FFEA922811}">
  <sheetPr codeName="Sheet4">
    <tabColor rgb="FF0F97A9"/>
    <pageSetUpPr fitToPage="1"/>
  </sheetPr>
  <dimension ref="A1:F15"/>
  <sheetViews>
    <sheetView showGridLines="0" view="pageLayout" zoomScale="57" zoomScaleNormal="75" zoomScalePageLayoutView="57" workbookViewId="0">
      <selection activeCell="C11" sqref="C11:E11"/>
    </sheetView>
  </sheetViews>
  <sheetFormatPr baseColWidth="10" defaultColWidth="10.83203125" defaultRowHeight="16"/>
  <cols>
    <col min="1" max="1" width="6" style="53" customWidth="1"/>
    <col min="2" max="2" width="31.5" style="53" customWidth="1"/>
    <col min="3" max="4" width="43" style="53" customWidth="1"/>
    <col min="5" max="5" width="50.83203125" style="44" customWidth="1"/>
    <col min="6" max="6" width="3.5" style="44" customWidth="1"/>
    <col min="7" max="16384" width="10.83203125" style="44"/>
  </cols>
  <sheetData>
    <row r="1" spans="1:6" s="101" customFormat="1" ht="42" customHeight="1">
      <c r="A1" s="102" t="s">
        <v>0</v>
      </c>
    </row>
    <row r="2" spans="1:6" s="105" customFormat="1" ht="42" customHeight="1">
      <c r="B2" s="106"/>
      <c r="C2" s="106"/>
      <c r="D2" s="53"/>
      <c r="F2" s="106"/>
    </row>
    <row r="3" spans="1:6" s="119" customFormat="1" ht="35" customHeight="1">
      <c r="A3" s="130" t="s">
        <v>7</v>
      </c>
      <c r="B3" s="131"/>
      <c r="C3" s="259" t="str">
        <f>Recommendations!C3</f>
        <v>INPUT HERE</v>
      </c>
      <c r="D3" s="260"/>
      <c r="E3" s="138"/>
    </row>
    <row r="4" spans="1:6" s="119" customFormat="1" ht="35" customHeight="1">
      <c r="A4" s="130" t="s">
        <v>9</v>
      </c>
      <c r="B4" s="131"/>
      <c r="C4" s="259" t="str">
        <f>Recommendations!C4</f>
        <v>INPUT HERE</v>
      </c>
      <c r="D4" s="260"/>
      <c r="E4" s="138"/>
    </row>
    <row r="5" spans="1:6" s="119" customFormat="1" ht="35" customHeight="1">
      <c r="A5" s="130" t="s">
        <v>10</v>
      </c>
      <c r="B5" s="131"/>
      <c r="C5" s="259" t="str">
        <f>Recommendations!C5</f>
        <v>INPUT HERE</v>
      </c>
      <c r="D5" s="260"/>
      <c r="E5" s="138"/>
    </row>
    <row r="6" spans="1:6" s="119" customFormat="1" ht="35" customHeight="1">
      <c r="A6" s="130" t="s">
        <v>11</v>
      </c>
      <c r="B6" s="131"/>
      <c r="C6" s="259" t="str">
        <f>Recommendations!H3</f>
        <v xml:space="preserve"> </v>
      </c>
      <c r="D6" s="260"/>
      <c r="E6" s="138"/>
    </row>
    <row r="7" spans="1:6">
      <c r="A7" s="44"/>
      <c r="B7" s="44"/>
      <c r="C7" s="44"/>
      <c r="D7" s="44"/>
      <c r="E7" s="53"/>
    </row>
    <row r="8" spans="1:6" s="118" customFormat="1" ht="35" customHeight="1">
      <c r="A8" s="64" t="s">
        <v>49</v>
      </c>
      <c r="B8" s="48"/>
      <c r="C8" s="52"/>
      <c r="D8" s="48"/>
      <c r="E8" s="48"/>
    </row>
    <row r="9" spans="1:6">
      <c r="D9" s="44"/>
    </row>
    <row r="10" spans="1:6" ht="35" customHeight="1">
      <c r="A10" s="270" t="s">
        <v>50</v>
      </c>
      <c r="B10" s="271"/>
      <c r="C10" s="272" t="s">
        <v>37</v>
      </c>
      <c r="D10" s="272"/>
      <c r="E10" s="272"/>
    </row>
    <row r="11" spans="1:6" s="137" customFormat="1" ht="72" customHeight="1">
      <c r="A11" s="268" t="str">
        <f>Recommendations!$B10</f>
        <v>TOOLS &amp; SYSTEMS</v>
      </c>
      <c r="B11" s="268"/>
      <c r="C11" s="269"/>
      <c r="D11" s="269"/>
      <c r="E11" s="269"/>
    </row>
    <row r="12" spans="1:6" s="137" customFormat="1" ht="72" customHeight="1">
      <c r="A12" s="268" t="str">
        <f>Recommendations!$B11</f>
        <v>PROJECT DELIVERY</v>
      </c>
      <c r="B12" s="268"/>
      <c r="C12" s="269"/>
      <c r="D12" s="269"/>
      <c r="E12" s="269"/>
    </row>
    <row r="13" spans="1:6" s="137" customFormat="1" ht="72" customHeight="1">
      <c r="A13" s="268" t="str">
        <f>Recommendations!$B12</f>
        <v>POLICY &amp; EVIDENCE</v>
      </c>
      <c r="B13" s="268"/>
      <c r="C13" s="269"/>
      <c r="D13" s="269"/>
      <c r="E13" s="269"/>
    </row>
    <row r="14" spans="1:6" s="137" customFormat="1" ht="72" customHeight="1">
      <c r="A14" s="268" t="str">
        <f>Recommendations!$B13</f>
        <v>GOVERNANCE &amp; PROCESSES</v>
      </c>
      <c r="B14" s="268"/>
      <c r="C14" s="269"/>
      <c r="D14" s="269"/>
      <c r="E14" s="269"/>
    </row>
    <row r="15" spans="1:6" ht="72" customHeight="1">
      <c r="A15" s="268" t="str">
        <f>Recommendations!$B14</f>
        <v>LEADERSHIP &amp; RESOURCES</v>
      </c>
      <c r="B15" s="268"/>
      <c r="C15" s="269"/>
      <c r="D15" s="269"/>
      <c r="E15" s="269"/>
    </row>
  </sheetData>
  <sheetProtection algorithmName="SHA-512" hashValue="CqMGDgel9FWK6PQLA6Zaz8H+ompkK30i97q/h+254loo+4oeB32bZ/mFMvyyodsC2lH/EK2Oh4+0rJlaKvCD2w==" saltValue="4ELgz8PGps0/9CFjeXNeSA==" spinCount="100000" sheet="1" objects="1" scenarios="1"/>
  <mergeCells count="16">
    <mergeCell ref="C3:D3"/>
    <mergeCell ref="C4:D4"/>
    <mergeCell ref="C5:D5"/>
    <mergeCell ref="C6:D6"/>
    <mergeCell ref="C10:E10"/>
    <mergeCell ref="A11:B11"/>
    <mergeCell ref="C11:E11"/>
    <mergeCell ref="A10:B10"/>
    <mergeCell ref="A15:B15"/>
    <mergeCell ref="C15:E15"/>
    <mergeCell ref="A12:B12"/>
    <mergeCell ref="C12:E12"/>
    <mergeCell ref="A13:B13"/>
    <mergeCell ref="C13:E13"/>
    <mergeCell ref="A14:B14"/>
    <mergeCell ref="C14:E14"/>
  </mergeCells>
  <pageMargins left="0.7" right="0.7" top="0.75" bottom="0.75" header="0.3" footer="0.3"/>
  <pageSetup paperSize="8" fitToHeight="0" orientation="landscape"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95454-52E8-784F-B216-06A814A2A67B}">
  <sheetPr codeName="Sheet5">
    <tabColor rgb="FFFFFF00"/>
  </sheetPr>
  <dimension ref="B1:U26"/>
  <sheetViews>
    <sheetView zoomScale="75" zoomScaleNormal="80" workbookViewId="0">
      <pane xSplit="3" ySplit="2" topLeftCell="Q3" activePane="bottomRight" state="frozen"/>
      <selection pane="topRight" activeCell="K11" sqref="K11"/>
      <selection pane="bottomLeft" activeCell="K11" sqref="K11"/>
      <selection pane="bottomRight" activeCell="L3" sqref="L3"/>
    </sheetView>
  </sheetViews>
  <sheetFormatPr baseColWidth="10" defaultColWidth="10.83203125" defaultRowHeight="16"/>
  <cols>
    <col min="1" max="1" width="2.6640625" style="139" customWidth="1"/>
    <col min="2" max="2" width="33.33203125" style="139" customWidth="1"/>
    <col min="3" max="3" width="27.83203125" style="139" customWidth="1"/>
    <col min="4" max="6" width="44.6640625" style="139" customWidth="1"/>
    <col min="7" max="9" width="52" style="139" customWidth="1"/>
    <col min="10" max="10" width="62.6640625" style="144" customWidth="1"/>
    <col min="11" max="11" width="28.6640625" style="144" customWidth="1"/>
    <col min="12" max="12" width="20" style="144" customWidth="1"/>
    <col min="13" max="13" width="20" style="139" customWidth="1"/>
    <col min="14" max="14" width="46" style="139" customWidth="1"/>
    <col min="15" max="15" width="37.33203125" style="139" customWidth="1"/>
    <col min="16" max="16" width="5.1640625" style="139" customWidth="1"/>
    <col min="17" max="18" width="26" style="139" customWidth="1"/>
    <col min="19" max="19" width="42" style="182" customWidth="1"/>
    <col min="20" max="16384" width="10.83203125" style="139"/>
  </cols>
  <sheetData>
    <row r="1" spans="2:21" s="146" customFormat="1" ht="35">
      <c r="B1" s="139"/>
      <c r="C1" s="140" t="s">
        <v>51</v>
      </c>
      <c r="D1" s="141" t="s">
        <v>52</v>
      </c>
      <c r="E1" s="141"/>
      <c r="F1" s="141"/>
      <c r="G1" s="142" t="s">
        <v>53</v>
      </c>
      <c r="H1" s="143"/>
      <c r="I1" s="143"/>
      <c r="J1" s="139" t="s">
        <v>54</v>
      </c>
      <c r="K1" s="144"/>
      <c r="L1" s="145" t="s">
        <v>55</v>
      </c>
      <c r="M1" s="145"/>
      <c r="N1" s="145"/>
      <c r="O1" s="145"/>
      <c r="P1" s="139"/>
      <c r="Q1" s="183" t="s">
        <v>56</v>
      </c>
      <c r="R1" s="184"/>
      <c r="S1" s="185"/>
    </row>
    <row r="2" spans="2:21" ht="34">
      <c r="B2" s="147"/>
      <c r="C2" s="148" t="s">
        <v>57</v>
      </c>
      <c r="D2" s="149" t="s">
        <v>16</v>
      </c>
      <c r="E2" s="150" t="s">
        <v>17</v>
      </c>
      <c r="F2" s="150" t="s">
        <v>18</v>
      </c>
      <c r="G2" s="151" t="s">
        <v>16</v>
      </c>
      <c r="H2" s="152" t="s">
        <v>17</v>
      </c>
      <c r="I2" s="153" t="s">
        <v>18</v>
      </c>
      <c r="J2" s="154" t="s">
        <v>58</v>
      </c>
      <c r="K2" s="154" t="s">
        <v>59</v>
      </c>
      <c r="L2" s="155" t="s">
        <v>60</v>
      </c>
      <c r="M2" s="156" t="s">
        <v>61</v>
      </c>
      <c r="N2" s="157" t="s">
        <v>62</v>
      </c>
      <c r="O2" s="158"/>
      <c r="Q2" s="195" t="s">
        <v>63</v>
      </c>
      <c r="R2" s="195" t="s">
        <v>64</v>
      </c>
      <c r="S2" s="196" t="s">
        <v>65</v>
      </c>
    </row>
    <row r="3" spans="2:21" ht="119" customHeight="1">
      <c r="B3" s="159" t="s">
        <v>15</v>
      </c>
      <c r="C3" s="160" t="s">
        <v>22</v>
      </c>
      <c r="D3" s="161" t="s">
        <v>66</v>
      </c>
      <c r="E3" s="161" t="s">
        <v>67</v>
      </c>
      <c r="F3" s="161" t="s">
        <v>68</v>
      </c>
      <c r="G3" s="162" t="s">
        <v>69</v>
      </c>
      <c r="H3" s="162" t="s">
        <v>70</v>
      </c>
      <c r="I3" s="162" t="s">
        <v>71</v>
      </c>
      <c r="J3" s="163" t="s">
        <v>72</v>
      </c>
      <c r="K3" s="164"/>
      <c r="L3" s="165" t="str">
        <f>'SELF-ASSESSMENT'!F12</f>
        <v>Select</v>
      </c>
      <c r="M3" s="166">
        <f>IF(CALCS!C2&lt;3,CALCS!C2,3)</f>
        <v>0</v>
      </c>
      <c r="N3" s="167" t="str">
        <f>IF(L3="select"," ",LOOKUP(L3,G$2:I$2,G3:I3))</f>
        <v xml:space="preserve"> </v>
      </c>
      <c r="O3" s="158" t="str">
        <f>J3</f>
        <v>Decision-making</v>
      </c>
      <c r="Q3" s="197" t="s">
        <v>27</v>
      </c>
      <c r="R3" s="198" t="s">
        <v>73</v>
      </c>
      <c r="S3" s="199" t="str">
        <f>N8</f>
        <v xml:space="preserve"> </v>
      </c>
      <c r="U3" t="s">
        <v>73</v>
      </c>
    </row>
    <row r="4" spans="2:21" ht="119" customHeight="1">
      <c r="B4" s="159" t="s">
        <v>15</v>
      </c>
      <c r="C4" s="160" t="s">
        <v>23</v>
      </c>
      <c r="D4" s="161" t="s">
        <v>74</v>
      </c>
      <c r="E4" s="161" t="s">
        <v>184</v>
      </c>
      <c r="F4" s="161" t="s">
        <v>185</v>
      </c>
      <c r="G4" s="162" t="s">
        <v>186</v>
      </c>
      <c r="H4" s="162" t="s">
        <v>187</v>
      </c>
      <c r="I4" s="162" t="s">
        <v>188</v>
      </c>
      <c r="J4" s="163" t="s">
        <v>75</v>
      </c>
      <c r="K4" s="164"/>
      <c r="L4" s="165" t="str">
        <f>'SELF-ASSESSMENT'!F13</f>
        <v>Select</v>
      </c>
      <c r="M4" s="166">
        <f>IF(CALCS!C3&lt;3,CALCS!C3,3)</f>
        <v>0</v>
      </c>
      <c r="N4" s="167" t="str">
        <f t="shared" ref="N4:N26" si="0">IF(L4="select"," ",LOOKUP(L4,G$2:I$2,G4:I4))</f>
        <v xml:space="preserve"> </v>
      </c>
      <c r="O4" s="158" t="str">
        <f t="shared" ref="O4:O26" si="1">J4</f>
        <v>Support and buy-in</v>
      </c>
      <c r="Q4" s="200" t="s">
        <v>29</v>
      </c>
      <c r="R4" s="198" t="s">
        <v>76</v>
      </c>
      <c r="S4" s="199" t="str">
        <f>N17</f>
        <v xml:space="preserve"> </v>
      </c>
      <c r="U4" t="s">
        <v>76</v>
      </c>
    </row>
    <row r="5" spans="2:21" ht="119" customHeight="1">
      <c r="B5" s="159" t="s">
        <v>15</v>
      </c>
      <c r="C5" s="160" t="s">
        <v>189</v>
      </c>
      <c r="D5" s="161" t="s">
        <v>190</v>
      </c>
      <c r="E5" s="161" t="s">
        <v>191</v>
      </c>
      <c r="F5" s="161" t="s">
        <v>285</v>
      </c>
      <c r="G5" s="162" t="s">
        <v>192</v>
      </c>
      <c r="H5" s="162" t="s">
        <v>193</v>
      </c>
      <c r="I5" s="162" t="s">
        <v>194</v>
      </c>
      <c r="J5" s="163" t="s">
        <v>77</v>
      </c>
      <c r="K5" s="164"/>
      <c r="L5" s="165" t="str">
        <f>'SELF-ASSESSMENT'!F14</f>
        <v>Select</v>
      </c>
      <c r="M5" s="166">
        <f>IF(CALCS!C4&lt;3,CALCS!C4,3)</f>
        <v>0</v>
      </c>
      <c r="N5" s="167" t="str">
        <f t="shared" si="0"/>
        <v xml:space="preserve"> </v>
      </c>
      <c r="O5" s="158" t="str">
        <f t="shared" si="1"/>
        <v>Integration</v>
      </c>
      <c r="Q5" s="197" t="s">
        <v>27</v>
      </c>
      <c r="R5" s="198" t="s">
        <v>78</v>
      </c>
      <c r="S5" s="199" t="str">
        <f>N10</f>
        <v xml:space="preserve"> </v>
      </c>
      <c r="U5" t="s">
        <v>78</v>
      </c>
    </row>
    <row r="6" spans="2:21" ht="119" customHeight="1">
      <c r="B6" s="159" t="s">
        <v>15</v>
      </c>
      <c r="C6" s="160" t="s">
        <v>25</v>
      </c>
      <c r="D6" s="161" t="s">
        <v>195</v>
      </c>
      <c r="E6" s="161" t="s">
        <v>196</v>
      </c>
      <c r="F6" s="161" t="s">
        <v>79</v>
      </c>
      <c r="G6" s="162" t="s">
        <v>197</v>
      </c>
      <c r="H6" s="162" t="s">
        <v>198</v>
      </c>
      <c r="I6" s="162" t="s">
        <v>199</v>
      </c>
      <c r="J6" s="163" t="s">
        <v>80</v>
      </c>
      <c r="K6" s="164"/>
      <c r="L6" s="165" t="str">
        <f>'SELF-ASSESSMENT'!F15</f>
        <v>Select</v>
      </c>
      <c r="M6" s="166">
        <f>IF(CALCS!C5&lt;3,CALCS!C5,3)</f>
        <v>0</v>
      </c>
      <c r="N6" s="167" t="str">
        <f t="shared" si="0"/>
        <v xml:space="preserve"> </v>
      </c>
      <c r="O6" s="158" t="str">
        <f t="shared" si="1"/>
        <v>Human resources</v>
      </c>
      <c r="Q6" s="201" t="s">
        <v>28</v>
      </c>
      <c r="R6" s="198" t="s">
        <v>81</v>
      </c>
      <c r="S6" s="199" t="str">
        <f>N12</f>
        <v xml:space="preserve"> </v>
      </c>
      <c r="U6" t="s">
        <v>81</v>
      </c>
    </row>
    <row r="7" spans="2:21" ht="119" customHeight="1">
      <c r="B7" s="159" t="s">
        <v>15</v>
      </c>
      <c r="C7" s="160" t="s">
        <v>82</v>
      </c>
      <c r="D7" s="161" t="s">
        <v>200</v>
      </c>
      <c r="E7" s="161" t="s">
        <v>201</v>
      </c>
      <c r="F7" s="161" t="s">
        <v>202</v>
      </c>
      <c r="G7" s="162" t="s">
        <v>203</v>
      </c>
      <c r="H7" s="162" t="s">
        <v>83</v>
      </c>
      <c r="I7" s="162" t="s">
        <v>204</v>
      </c>
      <c r="J7" s="163" t="s">
        <v>84</v>
      </c>
      <c r="K7" s="164"/>
      <c r="L7" s="165" t="str">
        <f>'SELF-ASSESSMENT'!F16</f>
        <v>Select</v>
      </c>
      <c r="M7" s="166">
        <f>IF(CALCS!C6&lt;3,CALCS!C6,3)</f>
        <v>0</v>
      </c>
      <c r="N7" s="167" t="str">
        <f t="shared" si="0"/>
        <v xml:space="preserve"> </v>
      </c>
      <c r="O7" s="158" t="str">
        <f t="shared" si="1"/>
        <v>Skills</v>
      </c>
      <c r="Q7" s="200" t="s">
        <v>29</v>
      </c>
      <c r="R7" s="198" t="s">
        <v>85</v>
      </c>
      <c r="S7" s="199" t="str">
        <f>N19</f>
        <v xml:space="preserve"> </v>
      </c>
      <c r="U7" t="s">
        <v>85</v>
      </c>
    </row>
    <row r="8" spans="2:21" ht="119" customHeight="1">
      <c r="B8" s="168" t="s">
        <v>27</v>
      </c>
      <c r="C8" s="160" t="s">
        <v>86</v>
      </c>
      <c r="D8" s="161" t="s">
        <v>205</v>
      </c>
      <c r="E8" s="161" t="s">
        <v>206</v>
      </c>
      <c r="F8" s="161" t="s">
        <v>87</v>
      </c>
      <c r="G8" s="162" t="s">
        <v>207</v>
      </c>
      <c r="H8" s="162" t="s">
        <v>208</v>
      </c>
      <c r="I8" s="162" t="s">
        <v>71</v>
      </c>
      <c r="J8" s="163" t="s">
        <v>73</v>
      </c>
      <c r="K8" s="164"/>
      <c r="L8" s="165" t="str">
        <f>'SELF-ASSESSMENT'!F19</f>
        <v>Select</v>
      </c>
      <c r="M8" s="166">
        <f>IF(CALCS!C7&lt;3,CALCS!C7,3)</f>
        <v>0</v>
      </c>
      <c r="N8" s="167" t="str">
        <f t="shared" si="0"/>
        <v xml:space="preserve"> </v>
      </c>
      <c r="O8" s="158" t="str">
        <f t="shared" si="1"/>
        <v>Allocations</v>
      </c>
      <c r="Q8" s="202" t="s">
        <v>15</v>
      </c>
      <c r="R8" s="198" t="s">
        <v>72</v>
      </c>
      <c r="S8" s="199" t="str">
        <f>N3</f>
        <v xml:space="preserve"> </v>
      </c>
      <c r="U8" t="s">
        <v>72</v>
      </c>
    </row>
    <row r="9" spans="2:21" ht="119" customHeight="1">
      <c r="B9" s="168" t="s">
        <v>27</v>
      </c>
      <c r="C9" s="160" t="s">
        <v>209</v>
      </c>
      <c r="D9" s="161" t="s">
        <v>210</v>
      </c>
      <c r="E9" s="161" t="s">
        <v>212</v>
      </c>
      <c r="F9" s="161" t="s">
        <v>211</v>
      </c>
      <c r="G9" s="162" t="s">
        <v>88</v>
      </c>
      <c r="H9" s="162" t="s">
        <v>213</v>
      </c>
      <c r="I9" s="162" t="s">
        <v>71</v>
      </c>
      <c r="J9" s="163" t="s">
        <v>89</v>
      </c>
      <c r="K9" s="164"/>
      <c r="L9" s="165" t="str">
        <f>'SELF-ASSESSMENT'!F20</f>
        <v>Select</v>
      </c>
      <c r="M9" s="166">
        <f>IF(CALCS!C8&lt;3,CALCS!C8,3)</f>
        <v>0</v>
      </c>
      <c r="N9" s="167" t="str">
        <f t="shared" si="0"/>
        <v xml:space="preserve"> </v>
      </c>
      <c r="O9" s="158" t="str">
        <f t="shared" si="1"/>
        <v>Partners</v>
      </c>
      <c r="Q9" s="203" t="s">
        <v>30</v>
      </c>
      <c r="R9" s="198" t="s">
        <v>90</v>
      </c>
      <c r="S9" s="199" t="str">
        <f>N22</f>
        <v xml:space="preserve"> </v>
      </c>
      <c r="U9" t="s">
        <v>90</v>
      </c>
    </row>
    <row r="10" spans="2:21" ht="119" customHeight="1">
      <c r="B10" s="168" t="s">
        <v>27</v>
      </c>
      <c r="C10" s="160" t="s">
        <v>91</v>
      </c>
      <c r="D10" s="161" t="s">
        <v>92</v>
      </c>
      <c r="E10" s="161" t="s">
        <v>93</v>
      </c>
      <c r="F10" s="161" t="s">
        <v>233</v>
      </c>
      <c r="G10" s="162" t="s">
        <v>214</v>
      </c>
      <c r="H10" s="162" t="s">
        <v>215</v>
      </c>
      <c r="I10" s="162" t="s">
        <v>94</v>
      </c>
      <c r="J10" s="163" t="s">
        <v>78</v>
      </c>
      <c r="K10" s="164"/>
      <c r="L10" s="165" t="str">
        <f>'SELF-ASSESSMENT'!F21</f>
        <v>Select</v>
      </c>
      <c r="M10" s="166">
        <f>IF(CALCS!C9&lt;3,CALCS!C9,3)</f>
        <v>0</v>
      </c>
      <c r="N10" s="167" t="str">
        <f t="shared" si="0"/>
        <v xml:space="preserve"> </v>
      </c>
      <c r="O10" s="158" t="str">
        <f t="shared" si="1"/>
        <v>Community</v>
      </c>
      <c r="Q10" s="201" t="s">
        <v>28</v>
      </c>
      <c r="R10" s="198" t="s">
        <v>19</v>
      </c>
      <c r="S10" s="199" t="str">
        <f>N13</f>
        <v xml:space="preserve"> </v>
      </c>
      <c r="U10" t="s">
        <v>19</v>
      </c>
    </row>
    <row r="11" spans="2:21" ht="119" customHeight="1">
      <c r="B11" s="168" t="s">
        <v>27</v>
      </c>
      <c r="C11" s="160" t="s">
        <v>95</v>
      </c>
      <c r="D11" s="161" t="s">
        <v>216</v>
      </c>
      <c r="E11" s="161" t="s">
        <v>217</v>
      </c>
      <c r="F11" s="161" t="s">
        <v>218</v>
      </c>
      <c r="G11" s="162" t="s">
        <v>96</v>
      </c>
      <c r="H11" s="162" t="s">
        <v>97</v>
      </c>
      <c r="I11" s="162" t="s">
        <v>97</v>
      </c>
      <c r="J11" s="163" t="s">
        <v>98</v>
      </c>
      <c r="K11" s="164"/>
      <c r="L11" s="165" t="str">
        <f>'SELF-ASSESSMENT'!F22</f>
        <v>Select</v>
      </c>
      <c r="M11" s="166">
        <f>IF(CALCS!C10&lt;3,CALCS!C10,3)</f>
        <v>0</v>
      </c>
      <c r="N11" s="167" t="str">
        <f t="shared" si="0"/>
        <v xml:space="preserve"> </v>
      </c>
      <c r="O11" s="158" t="str">
        <f t="shared" si="1"/>
        <v>Members</v>
      </c>
      <c r="Q11" s="203" t="s">
        <v>30</v>
      </c>
      <c r="R11" s="198" t="s">
        <v>99</v>
      </c>
      <c r="S11" s="199" t="str">
        <f>N23</f>
        <v xml:space="preserve"> </v>
      </c>
      <c r="U11" t="s">
        <v>99</v>
      </c>
    </row>
    <row r="12" spans="2:21" ht="119" customHeight="1">
      <c r="B12" s="169" t="s">
        <v>28</v>
      </c>
      <c r="C12" s="160" t="s">
        <v>234</v>
      </c>
      <c r="D12" s="161" t="s">
        <v>100</v>
      </c>
      <c r="E12" s="161" t="s">
        <v>219</v>
      </c>
      <c r="F12" s="161" t="s">
        <v>220</v>
      </c>
      <c r="G12" s="162" t="s">
        <v>101</v>
      </c>
      <c r="H12" s="162" t="s">
        <v>102</v>
      </c>
      <c r="I12" s="162" t="s">
        <v>221</v>
      </c>
      <c r="J12" s="163" t="s">
        <v>81</v>
      </c>
      <c r="K12" s="164"/>
      <c r="L12" s="165" t="str">
        <f>'SELF-ASSESSMENT'!F25</f>
        <v>Select</v>
      </c>
      <c r="M12" s="166">
        <f>IF(CALCS!C11&lt;3,CALCS!C11,3)</f>
        <v>0</v>
      </c>
      <c r="N12" s="167" t="str">
        <f t="shared" si="0"/>
        <v xml:space="preserve"> </v>
      </c>
      <c r="O12" s="158" t="str">
        <f t="shared" si="1"/>
        <v>Corporate plan</v>
      </c>
      <c r="Q12" s="202" t="s">
        <v>15</v>
      </c>
      <c r="R12" s="198" t="s">
        <v>80</v>
      </c>
      <c r="S12" s="199" t="str">
        <f>N6</f>
        <v xml:space="preserve"> </v>
      </c>
      <c r="U12" t="s">
        <v>80</v>
      </c>
    </row>
    <row r="13" spans="2:21" ht="119" customHeight="1">
      <c r="B13" s="169" t="s">
        <v>28</v>
      </c>
      <c r="C13" s="160" t="s">
        <v>222</v>
      </c>
      <c r="D13" s="161" t="s">
        <v>223</v>
      </c>
      <c r="E13" s="161" t="s">
        <v>224</v>
      </c>
      <c r="F13" s="161" t="s">
        <v>225</v>
      </c>
      <c r="G13" s="162" t="s">
        <v>226</v>
      </c>
      <c r="H13" s="162" t="s">
        <v>227</v>
      </c>
      <c r="I13" s="162" t="s">
        <v>228</v>
      </c>
      <c r="J13" s="163" t="s">
        <v>19</v>
      </c>
      <c r="K13" s="164"/>
      <c r="L13" s="165" t="str">
        <f>'SELF-ASSESSMENT'!F26</f>
        <v>Select</v>
      </c>
      <c r="M13" s="166">
        <f>IF(CALCS!C12&lt;3,CALCS!C12,3)</f>
        <v>0</v>
      </c>
      <c r="N13" s="167" t="str">
        <f t="shared" si="0"/>
        <v xml:space="preserve"> </v>
      </c>
      <c r="O13" s="158" t="str">
        <f t="shared" si="1"/>
        <v>Evidence</v>
      </c>
      <c r="P13" s="186"/>
      <c r="Q13" s="187" t="s">
        <v>30</v>
      </c>
      <c r="R13" s="188" t="s">
        <v>103</v>
      </c>
      <c r="S13" s="199" t="str">
        <f>N5</f>
        <v xml:space="preserve"> </v>
      </c>
      <c r="U13" s="139" t="str">
        <f>R13</f>
        <v>Impact assessment</v>
      </c>
    </row>
    <row r="14" spans="2:21" ht="119" customHeight="1">
      <c r="B14" s="169" t="s">
        <v>28</v>
      </c>
      <c r="C14" s="160" t="s">
        <v>229</v>
      </c>
      <c r="D14" s="161" t="s">
        <v>104</v>
      </c>
      <c r="E14" s="161" t="s">
        <v>105</v>
      </c>
      <c r="F14" s="161" t="s">
        <v>106</v>
      </c>
      <c r="G14" s="162" t="s">
        <v>107</v>
      </c>
      <c r="H14" s="162" t="s">
        <v>230</v>
      </c>
      <c r="I14" s="162" t="s">
        <v>231</v>
      </c>
      <c r="J14" s="163" t="s">
        <v>108</v>
      </c>
      <c r="K14" s="164"/>
      <c r="L14" s="165" t="str">
        <f>'SELF-ASSESSMENT'!F27</f>
        <v>Select</v>
      </c>
      <c r="M14" s="166">
        <f>IF(CALCS!C13&lt;3,CALCS!C13,3)</f>
        <v>0</v>
      </c>
      <c r="N14" s="167" t="str">
        <f t="shared" si="0"/>
        <v xml:space="preserve"> </v>
      </c>
      <c r="O14" s="158" t="str">
        <f t="shared" si="1"/>
        <v>Policies</v>
      </c>
      <c r="Q14" s="202" t="s">
        <v>15</v>
      </c>
      <c r="R14" s="198" t="s">
        <v>77</v>
      </c>
      <c r="S14" s="199" t="str">
        <f>N5</f>
        <v xml:space="preserve"> </v>
      </c>
      <c r="U14" t="s">
        <v>77</v>
      </c>
    </row>
    <row r="15" spans="2:21" ht="119" customHeight="1">
      <c r="B15" s="169" t="s">
        <v>28</v>
      </c>
      <c r="C15" s="160" t="s">
        <v>109</v>
      </c>
      <c r="D15" s="161" t="s">
        <v>232</v>
      </c>
      <c r="E15" s="161" t="s">
        <v>235</v>
      </c>
      <c r="F15" s="161" t="s">
        <v>236</v>
      </c>
      <c r="G15" s="162" t="s">
        <v>237</v>
      </c>
      <c r="H15" s="162" t="s">
        <v>238</v>
      </c>
      <c r="I15" s="162" t="s">
        <v>239</v>
      </c>
      <c r="J15" s="163" t="s">
        <v>110</v>
      </c>
      <c r="K15" s="164"/>
      <c r="L15" s="165" t="str">
        <f>'SELF-ASSESSMENT'!F28</f>
        <v>Select</v>
      </c>
      <c r="M15" s="166">
        <f>IF(CALCS!C14&lt;3,CALCS!C14,3)</f>
        <v>0</v>
      </c>
      <c r="N15" s="167" t="str">
        <f t="shared" si="0"/>
        <v xml:space="preserve"> </v>
      </c>
      <c r="O15" s="158" t="str">
        <f t="shared" si="1"/>
        <v>Prioritisation</v>
      </c>
      <c r="Q15" s="197" t="s">
        <v>27</v>
      </c>
      <c r="R15" s="198" t="s">
        <v>98</v>
      </c>
      <c r="S15" s="199" t="str">
        <f>N11</f>
        <v xml:space="preserve"> </v>
      </c>
      <c r="U15" t="s">
        <v>98</v>
      </c>
    </row>
    <row r="16" spans="2:21" ht="119" customHeight="1">
      <c r="B16" s="169" t="s">
        <v>28</v>
      </c>
      <c r="C16" s="160" t="s">
        <v>111</v>
      </c>
      <c r="D16" s="161" t="s">
        <v>240</v>
      </c>
      <c r="E16" s="161" t="s">
        <v>112</v>
      </c>
      <c r="F16" s="161" t="s">
        <v>241</v>
      </c>
      <c r="G16" s="162" t="s">
        <v>113</v>
      </c>
      <c r="H16" s="180" t="s">
        <v>114</v>
      </c>
      <c r="I16" s="162" t="s">
        <v>242</v>
      </c>
      <c r="J16" s="163" t="s">
        <v>115</v>
      </c>
      <c r="K16" s="164"/>
      <c r="L16" s="165" t="str">
        <f>'SELF-ASSESSMENT'!F29</f>
        <v>Select</v>
      </c>
      <c r="M16" s="166">
        <f>IF(CALCS!C15&lt;3,CALCS!C15,3)</f>
        <v>0</v>
      </c>
      <c r="N16" s="167" t="str">
        <f t="shared" si="0"/>
        <v xml:space="preserve"> </v>
      </c>
      <c r="O16" s="158" t="str">
        <f t="shared" si="1"/>
        <v>Projections</v>
      </c>
      <c r="Q16" s="203" t="s">
        <v>30</v>
      </c>
      <c r="R16" s="198" t="s">
        <v>116</v>
      </c>
      <c r="S16" s="199" t="str">
        <f>N25</f>
        <v xml:space="preserve"> </v>
      </c>
      <c r="U16" t="s">
        <v>116</v>
      </c>
    </row>
    <row r="17" spans="2:21" ht="119" customHeight="1">
      <c r="B17" s="170" t="s">
        <v>29</v>
      </c>
      <c r="C17" s="160" t="s">
        <v>117</v>
      </c>
      <c r="D17" s="161" t="s">
        <v>243</v>
      </c>
      <c r="E17" s="161" t="s">
        <v>244</v>
      </c>
      <c r="F17" s="161" t="s">
        <v>245</v>
      </c>
      <c r="G17" s="162" t="s">
        <v>246</v>
      </c>
      <c r="H17" s="162" t="s">
        <v>247</v>
      </c>
      <c r="I17" s="162" t="s">
        <v>94</v>
      </c>
      <c r="J17" s="163" t="s">
        <v>76</v>
      </c>
      <c r="K17" s="164"/>
      <c r="L17" s="165" t="str">
        <f>'SELF-ASSESSMENT'!F32</f>
        <v>Select</v>
      </c>
      <c r="M17" s="166">
        <f>IF(CALCS!C16&lt;3,CALCS!C16,3)</f>
        <v>0</v>
      </c>
      <c r="N17" s="167" t="str">
        <f t="shared" si="0"/>
        <v xml:space="preserve"> </v>
      </c>
      <c r="O17" s="158" t="str">
        <f t="shared" si="1"/>
        <v>CIL allocation</v>
      </c>
      <c r="Q17" s="197" t="s">
        <v>27</v>
      </c>
      <c r="R17" s="198" t="s">
        <v>89</v>
      </c>
      <c r="S17" s="199" t="str">
        <f>N9</f>
        <v xml:space="preserve"> </v>
      </c>
      <c r="U17" t="s">
        <v>89</v>
      </c>
    </row>
    <row r="18" spans="2:21" ht="119" customHeight="1">
      <c r="B18" s="170" t="s">
        <v>29</v>
      </c>
      <c r="C18" s="160" t="s">
        <v>248</v>
      </c>
      <c r="D18" s="161" t="s">
        <v>249</v>
      </c>
      <c r="E18" s="161" t="s">
        <v>250</v>
      </c>
      <c r="F18" s="161" t="s">
        <v>118</v>
      </c>
      <c r="G18" s="162" t="s">
        <v>251</v>
      </c>
      <c r="H18" s="162" t="s">
        <v>119</v>
      </c>
      <c r="I18" s="162" t="s">
        <v>252</v>
      </c>
      <c r="J18" s="163" t="s">
        <v>120</v>
      </c>
      <c r="K18" s="164"/>
      <c r="L18" s="165" t="str">
        <f>'SELF-ASSESSMENT'!F33</f>
        <v>Select</v>
      </c>
      <c r="M18" s="166">
        <f>IF(CALCS!C17&lt;3,CALCS!C17,3)</f>
        <v>0</v>
      </c>
      <c r="N18" s="167" t="str">
        <f t="shared" si="0"/>
        <v xml:space="preserve"> </v>
      </c>
      <c r="O18" s="158" t="str">
        <f t="shared" si="1"/>
        <v>S106 requirements</v>
      </c>
      <c r="Q18" s="203" t="s">
        <v>30</v>
      </c>
      <c r="R18" s="198" t="s">
        <v>121</v>
      </c>
      <c r="S18" s="199" t="str">
        <f>N24</f>
        <v xml:space="preserve"> </v>
      </c>
      <c r="U18" t="s">
        <v>121</v>
      </c>
    </row>
    <row r="19" spans="2:21" ht="119" customHeight="1">
      <c r="B19" s="170" t="s">
        <v>29</v>
      </c>
      <c r="C19" s="160" t="s">
        <v>254</v>
      </c>
      <c r="D19" s="161" t="s">
        <v>253</v>
      </c>
      <c r="E19" s="161" t="s">
        <v>255</v>
      </c>
      <c r="F19" s="161" t="s">
        <v>122</v>
      </c>
      <c r="G19" s="162" t="s">
        <v>256</v>
      </c>
      <c r="H19" s="162" t="s">
        <v>257</v>
      </c>
      <c r="I19" s="162" t="s">
        <v>123</v>
      </c>
      <c r="J19" s="163" t="s">
        <v>85</v>
      </c>
      <c r="K19" s="164"/>
      <c r="L19" s="165" t="str">
        <f>'SELF-ASSESSMENT'!F34</f>
        <v>Select</v>
      </c>
      <c r="M19" s="166">
        <f>IF(CALCS!C18&lt;3,CALCS!C18,3)</f>
        <v>0</v>
      </c>
      <c r="N19" s="167" t="str">
        <f t="shared" si="0"/>
        <v xml:space="preserve"> </v>
      </c>
      <c r="O19" s="158" t="str">
        <f t="shared" si="1"/>
        <v>Data management</v>
      </c>
      <c r="Q19" s="201" t="s">
        <v>28</v>
      </c>
      <c r="R19" s="198" t="s">
        <v>108</v>
      </c>
      <c r="S19" s="199" t="str">
        <f>N14</f>
        <v xml:space="preserve"> </v>
      </c>
      <c r="U19" t="s">
        <v>108</v>
      </c>
    </row>
    <row r="20" spans="2:21" ht="119" customHeight="1">
      <c r="B20" s="170" t="s">
        <v>29</v>
      </c>
      <c r="C20" s="160" t="s">
        <v>124</v>
      </c>
      <c r="D20" s="161" t="s">
        <v>258</v>
      </c>
      <c r="E20" s="161" t="s">
        <v>259</v>
      </c>
      <c r="F20" s="161" t="s">
        <v>260</v>
      </c>
      <c r="G20" s="162" t="s">
        <v>256</v>
      </c>
      <c r="H20" s="162" t="s">
        <v>261</v>
      </c>
      <c r="I20" s="162" t="s">
        <v>262</v>
      </c>
      <c r="J20" s="163" t="s">
        <v>125</v>
      </c>
      <c r="K20" s="164"/>
      <c r="L20" s="165" t="str">
        <f>'SELF-ASSESSMENT'!F35</f>
        <v>Select</v>
      </c>
      <c r="M20" s="166">
        <f>IF(CALCS!C19&lt;3,CALCS!C19,3)</f>
        <v>0</v>
      </c>
      <c r="N20" s="167" t="str">
        <f t="shared" si="0"/>
        <v xml:space="preserve"> </v>
      </c>
      <c r="O20" s="158" t="str">
        <f t="shared" si="1"/>
        <v>Resilience</v>
      </c>
      <c r="Q20" s="201" t="s">
        <v>28</v>
      </c>
      <c r="R20" s="198" t="s">
        <v>110</v>
      </c>
      <c r="S20" s="199" t="str">
        <f>N15</f>
        <v xml:space="preserve"> </v>
      </c>
      <c r="U20" t="s">
        <v>110</v>
      </c>
    </row>
    <row r="21" spans="2:21" ht="119" customHeight="1">
      <c r="B21" s="170" t="s">
        <v>29</v>
      </c>
      <c r="C21" s="160" t="s">
        <v>264</v>
      </c>
      <c r="D21" s="161" t="s">
        <v>263</v>
      </c>
      <c r="E21" s="161" t="s">
        <v>126</v>
      </c>
      <c r="F21" s="161" t="s">
        <v>265</v>
      </c>
      <c r="G21" s="162" t="s">
        <v>127</v>
      </c>
      <c r="H21" s="162" t="s">
        <v>128</v>
      </c>
      <c r="I21" s="162" t="s">
        <v>94</v>
      </c>
      <c r="J21" s="163" t="s">
        <v>129</v>
      </c>
      <c r="K21" s="164"/>
      <c r="L21" s="165" t="str">
        <f>'SELF-ASSESSMENT'!F36</f>
        <v>Select</v>
      </c>
      <c r="M21" s="166">
        <f>IF(CALCS!C20&lt;3,CALCS!C20,3)</f>
        <v>0</v>
      </c>
      <c r="N21" s="167" t="str">
        <f t="shared" si="0"/>
        <v xml:space="preserve"> </v>
      </c>
      <c r="O21" s="158" t="str">
        <f t="shared" si="1"/>
        <v>Regulation alignment</v>
      </c>
      <c r="Q21" s="201" t="s">
        <v>28</v>
      </c>
      <c r="R21" s="198" t="s">
        <v>115</v>
      </c>
      <c r="S21" s="199" t="str">
        <f>N16</f>
        <v xml:space="preserve"> </v>
      </c>
      <c r="U21" t="s">
        <v>115</v>
      </c>
    </row>
    <row r="22" spans="2:21" ht="119" customHeight="1">
      <c r="B22" s="171" t="s">
        <v>30</v>
      </c>
      <c r="C22" s="160" t="s">
        <v>130</v>
      </c>
      <c r="D22" s="161" t="s">
        <v>266</v>
      </c>
      <c r="E22" s="161" t="s">
        <v>267</v>
      </c>
      <c r="F22" s="161" t="s">
        <v>268</v>
      </c>
      <c r="G22" s="162" t="s">
        <v>131</v>
      </c>
      <c r="H22" s="162" t="s">
        <v>132</v>
      </c>
      <c r="I22" s="162" t="s">
        <v>94</v>
      </c>
      <c r="J22" s="163" t="s">
        <v>90</v>
      </c>
      <c r="K22" s="164"/>
      <c r="L22" s="165" t="str">
        <f>'SELF-ASSESSMENT'!F39</f>
        <v>Select</v>
      </c>
      <c r="M22" s="166">
        <f>IF(CALCS!C21&lt;3,CALCS!C21,3)</f>
        <v>0</v>
      </c>
      <c r="N22" s="167" t="str">
        <f t="shared" si="0"/>
        <v xml:space="preserve"> </v>
      </c>
      <c r="O22" s="158" t="str">
        <f t="shared" si="1"/>
        <v>Delivery resources</v>
      </c>
      <c r="Q22" s="200" t="s">
        <v>29</v>
      </c>
      <c r="R22" s="198" t="s">
        <v>129</v>
      </c>
      <c r="S22" s="199" t="str">
        <f>N21</f>
        <v xml:space="preserve"> </v>
      </c>
      <c r="U22" t="s">
        <v>129</v>
      </c>
    </row>
    <row r="23" spans="2:21" ht="119" customHeight="1">
      <c r="B23" s="171" t="s">
        <v>30</v>
      </c>
      <c r="C23" s="160" t="s">
        <v>269</v>
      </c>
      <c r="D23" s="161" t="s">
        <v>270</v>
      </c>
      <c r="E23" s="161" t="s">
        <v>133</v>
      </c>
      <c r="F23" s="161" t="s">
        <v>271</v>
      </c>
      <c r="G23" s="162" t="s">
        <v>272</v>
      </c>
      <c r="H23" s="162" t="s">
        <v>273</v>
      </c>
      <c r="I23" s="162" t="s">
        <v>274</v>
      </c>
      <c r="J23" s="163" t="s">
        <v>99</v>
      </c>
      <c r="K23" s="164"/>
      <c r="L23" s="165" t="str">
        <f>'SELF-ASSESSMENT'!F40</f>
        <v>Select</v>
      </c>
      <c r="M23" s="166">
        <f>IF(CALCS!C22&lt;3,CALCS!C22,3)</f>
        <v>0</v>
      </c>
      <c r="N23" s="167" t="str">
        <f t="shared" si="0"/>
        <v xml:space="preserve"> </v>
      </c>
      <c r="O23" s="158" t="str">
        <f t="shared" si="1"/>
        <v>Funding integration</v>
      </c>
      <c r="Q23" s="200" t="s">
        <v>29</v>
      </c>
      <c r="R23" s="198" t="s">
        <v>125</v>
      </c>
      <c r="S23" s="199" t="str">
        <f>N20</f>
        <v xml:space="preserve"> </v>
      </c>
      <c r="U23" t="s">
        <v>125</v>
      </c>
    </row>
    <row r="24" spans="2:21" ht="119" customHeight="1">
      <c r="B24" s="171" t="s">
        <v>30</v>
      </c>
      <c r="C24" s="160" t="s">
        <v>134</v>
      </c>
      <c r="D24" s="161" t="s">
        <v>275</v>
      </c>
      <c r="E24" s="161" t="s">
        <v>276</v>
      </c>
      <c r="F24" s="161" t="s">
        <v>277</v>
      </c>
      <c r="G24" s="162" t="s">
        <v>226</v>
      </c>
      <c r="H24" s="162" t="s">
        <v>227</v>
      </c>
      <c r="I24" s="162" t="s">
        <v>278</v>
      </c>
      <c r="J24" s="163" t="s">
        <v>121</v>
      </c>
      <c r="K24" s="164"/>
      <c r="L24" s="165" t="str">
        <f>'SELF-ASSESSMENT'!F41</f>
        <v>Select</v>
      </c>
      <c r="M24" s="166">
        <f>IF(CALCS!C23&lt;3,CALCS!C23,3)</f>
        <v>0</v>
      </c>
      <c r="N24" s="167" t="str">
        <f t="shared" si="0"/>
        <v xml:space="preserve"> </v>
      </c>
      <c r="O24" s="158" t="str">
        <f t="shared" si="1"/>
        <v>Pipeline</v>
      </c>
      <c r="Q24" s="200" t="s">
        <v>29</v>
      </c>
      <c r="R24" s="198" t="s">
        <v>120</v>
      </c>
      <c r="S24" s="199" t="str">
        <f>N18</f>
        <v xml:space="preserve"> </v>
      </c>
      <c r="U24" t="s">
        <v>120</v>
      </c>
    </row>
    <row r="25" spans="2:21" ht="119" customHeight="1">
      <c r="B25" s="171" t="s">
        <v>30</v>
      </c>
      <c r="C25" s="160" t="s">
        <v>135</v>
      </c>
      <c r="D25" s="161" t="s">
        <v>279</v>
      </c>
      <c r="E25" s="161" t="s">
        <v>280</v>
      </c>
      <c r="F25" s="161" t="s">
        <v>281</v>
      </c>
      <c r="G25" s="162" t="s">
        <v>136</v>
      </c>
      <c r="H25" s="162" t="s">
        <v>137</v>
      </c>
      <c r="I25" s="162" t="s">
        <v>282</v>
      </c>
      <c r="J25" s="163" t="s">
        <v>116</v>
      </c>
      <c r="K25" s="164"/>
      <c r="L25" s="165" t="str">
        <f>'SELF-ASSESSMENT'!F42</f>
        <v>Select</v>
      </c>
      <c r="M25" s="166">
        <f>IF(CALCS!C24&lt;3,CALCS!C24,3)</f>
        <v>0</v>
      </c>
      <c r="N25" s="167" t="str">
        <f t="shared" si="0"/>
        <v xml:space="preserve"> </v>
      </c>
      <c r="O25" s="158" t="str">
        <f t="shared" si="1"/>
        <v>Monitoring and Reporting</v>
      </c>
      <c r="Q25" s="202" t="s">
        <v>15</v>
      </c>
      <c r="R25" s="198" t="s">
        <v>84</v>
      </c>
      <c r="S25" s="199" t="str">
        <f>N7</f>
        <v xml:space="preserve"> </v>
      </c>
      <c r="U25" t="s">
        <v>84</v>
      </c>
    </row>
    <row r="26" spans="2:21" ht="119" customHeight="1">
      <c r="B26" s="171" t="s">
        <v>30</v>
      </c>
      <c r="C26" s="160" t="s">
        <v>138</v>
      </c>
      <c r="D26" s="161" t="s">
        <v>139</v>
      </c>
      <c r="E26" s="161" t="s">
        <v>283</v>
      </c>
      <c r="F26" s="161" t="s">
        <v>140</v>
      </c>
      <c r="G26" s="162" t="s">
        <v>284</v>
      </c>
      <c r="H26" s="162" t="s">
        <v>141</v>
      </c>
      <c r="I26" s="162" t="s">
        <v>142</v>
      </c>
      <c r="J26" s="163" t="s">
        <v>103</v>
      </c>
      <c r="K26" s="164"/>
      <c r="L26" s="165" t="str">
        <f>'SELF-ASSESSMENT'!F43</f>
        <v>Select</v>
      </c>
      <c r="M26" s="166">
        <f>IF(CALCS!C25&lt;3,CALCS!C25,3)</f>
        <v>0</v>
      </c>
      <c r="N26" s="167" t="str">
        <f t="shared" si="0"/>
        <v xml:space="preserve"> </v>
      </c>
      <c r="O26" s="158" t="str">
        <f t="shared" si="1"/>
        <v>Impact assessment</v>
      </c>
      <c r="Q26" s="202" t="s">
        <v>15</v>
      </c>
      <c r="R26" s="198" t="s">
        <v>75</v>
      </c>
      <c r="S26" s="199" t="str">
        <f>N4</f>
        <v xml:space="preserve"> </v>
      </c>
      <c r="U26" t="s">
        <v>75</v>
      </c>
    </row>
  </sheetData>
  <sheetProtection algorithmName="SHA-512" hashValue="fr3/7t5krApCBifOl7Xi2AUAvO5TEtl/j62Fac5Fe8camk7d4XrsEh2YxXZA7VkhxZ/fwizJBgz9KWoyfXAnVg==" saltValue="BejDfWt1PxsqGhxbnx137A==" spinCount="100000" sheet="1" objects="1" scenarios="1"/>
  <sortState xmlns:xlrd2="http://schemas.microsoft.com/office/spreadsheetml/2017/richdata2" ref="Q3:R26">
    <sortCondition ref="R3:R26"/>
  </sortState>
  <conditionalFormatting sqref="J12:K16 P13 J3:J7">
    <cfRule type="expression" dxfId="26" priority="15">
      <formula>#REF!=$H3</formula>
    </cfRule>
  </conditionalFormatting>
  <conditionalFormatting sqref="K3:L3 K4:K7 L4:L26">
    <cfRule type="expression" dxfId="25" priority="14">
      <formula>#REF!=$H3</formula>
    </cfRule>
  </conditionalFormatting>
  <conditionalFormatting sqref="J8:J11">
    <cfRule type="expression" dxfId="24" priority="13">
      <formula>#REF!=$H8</formula>
    </cfRule>
  </conditionalFormatting>
  <conditionalFormatting sqref="K8:K11 J17:K21">
    <cfRule type="expression" dxfId="23" priority="12">
      <formula>#REF!=$H8</formula>
    </cfRule>
  </conditionalFormatting>
  <conditionalFormatting sqref="J22:K26">
    <cfRule type="expression" dxfId="22" priority="4">
      <formula>#REF!=$H22</formula>
    </cfRule>
  </conditionalFormatting>
  <conditionalFormatting sqref="Q8:R8 Q10:R26">
    <cfRule type="expression" dxfId="21" priority="1">
      <formula>#REF!=#REF!</formula>
    </cfRule>
  </conditionalFormatting>
  <conditionalFormatting sqref="Q3:R7">
    <cfRule type="expression" dxfId="20" priority="2">
      <formula>#REF!=$A31</formula>
    </cfRule>
  </conditionalFormatting>
  <conditionalFormatting sqref="Q9:R9">
    <cfRule type="expression" dxfId="19" priority="3">
      <formula>#REF!=$G2</formula>
    </cfRule>
  </conditionalFormatting>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3335A-E38A-1A47-82EA-C7A140C3EAA4}">
  <sheetPr codeName="Sheet6"/>
  <dimension ref="A1:AB63"/>
  <sheetViews>
    <sheetView topLeftCell="A19" zoomScale="75" workbookViewId="0">
      <selection activeCell="E9" sqref="E9"/>
    </sheetView>
  </sheetViews>
  <sheetFormatPr baseColWidth="10" defaultColWidth="11" defaultRowHeight="33"/>
  <cols>
    <col min="1" max="1" width="33" style="15" customWidth="1"/>
    <col min="2" max="2" width="26.5" style="15" customWidth="1"/>
    <col min="3" max="3" width="16.6640625" style="15" customWidth="1"/>
    <col min="4" max="5" width="16.6640625" style="25" customWidth="1"/>
    <col min="6" max="7" width="16.6640625" customWidth="1"/>
    <col min="8" max="8" width="7.5" customWidth="1"/>
    <col min="11" max="11" width="20.5" customWidth="1"/>
    <col min="12" max="13" width="25.1640625" customWidth="1"/>
    <col min="14" max="14" width="5" customWidth="1"/>
    <col min="16" max="16" width="29.33203125" customWidth="1"/>
    <col min="17" max="17" width="36" customWidth="1"/>
    <col min="22" max="22" width="25.1640625" customWidth="1"/>
    <col min="23" max="23" width="25.5" style="205" customWidth="1"/>
    <col min="24" max="24" width="10.83203125" style="214"/>
    <col min="26" max="27" width="34" customWidth="1"/>
    <col min="28" max="28" width="83.6640625" customWidth="1"/>
  </cols>
  <sheetData>
    <row r="1" spans="1:28" s="204" customFormat="1" ht="34">
      <c r="A1" s="232" t="s">
        <v>143</v>
      </c>
      <c r="B1" s="229"/>
      <c r="C1" s="230" t="s">
        <v>144</v>
      </c>
      <c r="D1" s="231" t="s">
        <v>145</v>
      </c>
      <c r="E1" s="231" t="s">
        <v>146</v>
      </c>
      <c r="F1" s="231" t="s">
        <v>147</v>
      </c>
      <c r="G1" s="231" t="s">
        <v>148</v>
      </c>
      <c r="H1" s="38"/>
      <c r="I1" s="225" t="s">
        <v>149</v>
      </c>
      <c r="J1" s="226"/>
      <c r="K1" s="226"/>
      <c r="L1" s="227"/>
      <c r="M1" s="228"/>
      <c r="O1" s="225" t="s">
        <v>150</v>
      </c>
      <c r="P1" s="223"/>
      <c r="Q1" s="223"/>
      <c r="R1" s="223"/>
      <c r="S1" s="223"/>
      <c r="T1" s="223"/>
      <c r="U1" s="223"/>
      <c r="V1" s="223"/>
      <c r="W1" s="224"/>
      <c r="X1" s="213"/>
      <c r="Y1" s="212"/>
      <c r="Z1" s="212"/>
      <c r="AA1" s="212"/>
      <c r="AB1" s="212"/>
    </row>
    <row r="2" spans="1:28" ht="53" customHeight="1">
      <c r="A2" s="233" t="str">
        <f>'SA Inputs'!B3</f>
        <v>LEADERSHIP &amp; RESOURCES</v>
      </c>
      <c r="B2" s="234" t="str">
        <f>'SA Inputs'!J3</f>
        <v>Decision-making</v>
      </c>
      <c r="C2" s="235">
        <f>'SELF-ASSESSMENT'!J12</f>
        <v>0</v>
      </c>
      <c r="D2" s="236">
        <f>0.0001+(4.1-C2)/5</f>
        <v>0.82009999999999994</v>
      </c>
      <c r="E2" s="237">
        <f>RANK(D2,$D$2:$D$25,0)+COUNTIF(D$2:$D2,D2)-1</f>
        <v>20</v>
      </c>
      <c r="F2" s="236">
        <f t="shared" ref="F2:F25" si="0">LOOKUP(A2,$A$29:$A$33,$B$29:$B$33)</f>
        <v>4.1004999999999994</v>
      </c>
      <c r="G2" s="238">
        <f>F2+D2</f>
        <v>4.9205999999999994</v>
      </c>
      <c r="I2" s="220">
        <f>G7</f>
        <v>5.1259999999999994</v>
      </c>
      <c r="J2" s="221">
        <f>RANK(I2,$I$2:$I$25,0)+COUNTIF($I$2:I2,I2)-1</f>
        <v>1</v>
      </c>
      <c r="K2" s="218" t="s">
        <v>73</v>
      </c>
      <c r="L2" s="206" t="s">
        <v>27</v>
      </c>
      <c r="M2" s="206" t="str">
        <f>'SA Inputs'!S3</f>
        <v xml:space="preserve"> </v>
      </c>
      <c r="O2" s="218">
        <v>1</v>
      </c>
      <c r="P2" s="219" t="str">
        <f t="shared" ref="P2:P25" si="1">VLOOKUP(O2,$J$2:$K$25,2,FALSE)</f>
        <v>Allocations</v>
      </c>
      <c r="Q2" s="219" t="str">
        <f t="shared" ref="Q2:Q25" si="2">VLOOKUP(P2,$K$2:$L$25,2,FALSE)</f>
        <v>GOVERNANCE &amp; PROCESSES</v>
      </c>
      <c r="R2" s="218">
        <f t="shared" ref="R2:R25" si="3">LOOKUP(Q2,$A$29:$A$33,$C$29:$C$33)</f>
        <v>4</v>
      </c>
      <c r="S2" s="220">
        <f t="shared" ref="S2:S25" si="4">R2+I2</f>
        <v>9.1259999999999994</v>
      </c>
      <c r="T2" s="220">
        <f>6-S2</f>
        <v>-3.1259999999999994</v>
      </c>
      <c r="U2" s="221">
        <f>RANK(T2,$T$2:$T$25,0)+COUNTIF($T$2:T2,T2)-1</f>
        <v>18</v>
      </c>
      <c r="V2" s="219" t="str">
        <f t="shared" ref="V2:V25" si="5">P2</f>
        <v>Allocations</v>
      </c>
      <c r="W2" s="222" t="str">
        <f t="shared" ref="W2:W25" si="6">Q2</f>
        <v>GOVERNANCE &amp; PROCESSES</v>
      </c>
      <c r="Y2" s="215">
        <v>1</v>
      </c>
      <c r="Z2" s="216" t="str">
        <f>VLOOKUP(Y2,$U$2:$V$26,2,FALSE)</f>
        <v>Data management</v>
      </c>
      <c r="AA2" s="216" t="str">
        <f>VLOOKUP(Z2,$V$2:$W$25,2,FALSE)</f>
        <v>TOOLS &amp; SYSTEMS</v>
      </c>
      <c r="AB2" s="215" t="str">
        <f>LOOKUP(Z2,$K$2:$K$25,$M$2:$M$25)</f>
        <v xml:space="preserve"> </v>
      </c>
    </row>
    <row r="3" spans="1:28" ht="53" customHeight="1">
      <c r="A3" s="192" t="str">
        <f>'SA Inputs'!B4</f>
        <v>LEADERSHIP &amp; RESOURCES</v>
      </c>
      <c r="B3" s="16" t="str">
        <f>'SA Inputs'!J4</f>
        <v>Support and buy-in</v>
      </c>
      <c r="C3" s="23">
        <f>'SELF-ASSESSMENT'!J13</f>
        <v>0</v>
      </c>
      <c r="D3" s="236">
        <f t="shared" ref="D3:D6" si="7">0.0001+(4.1-C3)/5</f>
        <v>0.82009999999999994</v>
      </c>
      <c r="E3" s="239">
        <f>RANK(D3,$D$2:$D$25,0)+COUNTIF(D$2:$D3,D3)-1</f>
        <v>21</v>
      </c>
      <c r="F3" s="22">
        <f t="shared" si="0"/>
        <v>4.1004999999999994</v>
      </c>
      <c r="G3" s="240">
        <f t="shared" ref="G3:G25" si="8">F3+D3</f>
        <v>4.9205999999999994</v>
      </c>
      <c r="I3" s="220">
        <f>G16</f>
        <v>4.9228999999999994</v>
      </c>
      <c r="J3" s="221">
        <f>RANK(I3,$I$2:$I$25,0)+COUNTIF($I$2:I3,I3)-1</f>
        <v>5</v>
      </c>
      <c r="K3" s="218" t="s">
        <v>76</v>
      </c>
      <c r="L3" s="207" t="s">
        <v>29</v>
      </c>
      <c r="M3" s="207" t="str">
        <f>'SA Inputs'!S4</f>
        <v xml:space="preserve"> </v>
      </c>
      <c r="O3" s="218">
        <v>2</v>
      </c>
      <c r="P3" s="219" t="str">
        <f t="shared" si="1"/>
        <v>Community</v>
      </c>
      <c r="Q3" s="219" t="str">
        <f t="shared" si="2"/>
        <v>GOVERNANCE &amp; PROCESSES</v>
      </c>
      <c r="R3" s="218">
        <f t="shared" si="3"/>
        <v>4</v>
      </c>
      <c r="S3" s="220">
        <f t="shared" si="4"/>
        <v>8.9228999999999985</v>
      </c>
      <c r="T3" s="220">
        <f t="shared" ref="T3:T25" si="9">6-S3</f>
        <v>-2.9228999999999985</v>
      </c>
      <c r="U3" s="221">
        <f>RANK(T3,$T$2:$T$25,0)+COUNTIF($T$2:T3,T3)-1</f>
        <v>17</v>
      </c>
      <c r="V3" s="219" t="str">
        <f t="shared" si="5"/>
        <v>Community</v>
      </c>
      <c r="W3" s="222" t="str">
        <f t="shared" si="6"/>
        <v>GOVERNANCE &amp; PROCESSES</v>
      </c>
      <c r="Y3" s="215">
        <v>2</v>
      </c>
      <c r="Z3" s="216" t="str">
        <f t="shared" ref="Z3:Z25" si="10">VLOOKUP(Y3,$U$2:$V$26,2,FALSE)</f>
        <v>Resilience</v>
      </c>
      <c r="AA3" s="216" t="str">
        <f t="shared" ref="AA3:AA25" si="11">VLOOKUP(Z3,$V$2:$W$25,2,FALSE)</f>
        <v>TOOLS &amp; SYSTEMS</v>
      </c>
      <c r="AB3" s="215" t="str">
        <f t="shared" ref="AB3:AB25" si="12">LOOKUP(Z3,$K$2:$K$25,$M$2:$M$25)</f>
        <v xml:space="preserve"> </v>
      </c>
    </row>
    <row r="4" spans="1:28" ht="53" customHeight="1">
      <c r="A4" s="192" t="str">
        <f>'SA Inputs'!B5</f>
        <v>LEADERSHIP &amp; RESOURCES</v>
      </c>
      <c r="B4" s="16" t="str">
        <f>'SA Inputs'!J5</f>
        <v>Integration</v>
      </c>
      <c r="C4" s="23">
        <f>'SELF-ASSESSMENT'!J14</f>
        <v>0</v>
      </c>
      <c r="D4" s="236">
        <f t="shared" si="7"/>
        <v>0.82009999999999994</v>
      </c>
      <c r="E4" s="239">
        <f>RANK(D4,$D$2:$D$25,0)+COUNTIF(D$2:$D4,D4)-1</f>
        <v>22</v>
      </c>
      <c r="F4" s="22">
        <f t="shared" si="0"/>
        <v>4.1004999999999994</v>
      </c>
      <c r="G4" s="240">
        <f t="shared" si="8"/>
        <v>4.9205999999999994</v>
      </c>
      <c r="I4" s="220">
        <f>G9</f>
        <v>5.1259999999999994</v>
      </c>
      <c r="J4" s="221">
        <f>RANK(I4,$I$2:$I$25,0)+COUNTIF($I$2:I4,I4)-1</f>
        <v>2</v>
      </c>
      <c r="K4" s="218" t="s">
        <v>78</v>
      </c>
      <c r="L4" s="206" t="s">
        <v>27</v>
      </c>
      <c r="M4" s="206" t="str">
        <f>'SA Inputs'!S5</f>
        <v xml:space="preserve"> </v>
      </c>
      <c r="O4" s="218">
        <v>3</v>
      </c>
      <c r="P4" s="219" t="str">
        <f t="shared" si="1"/>
        <v>Members</v>
      </c>
      <c r="Q4" s="219" t="str">
        <f t="shared" si="2"/>
        <v>GOVERNANCE &amp; PROCESSES</v>
      </c>
      <c r="R4" s="218">
        <f t="shared" si="3"/>
        <v>4</v>
      </c>
      <c r="S4" s="220">
        <f t="shared" si="4"/>
        <v>9.1259999999999994</v>
      </c>
      <c r="T4" s="220">
        <f t="shared" si="9"/>
        <v>-3.1259999999999994</v>
      </c>
      <c r="U4" s="221">
        <f>RANK(T4,$T$2:$T$25,0)+COUNTIF($T$2:T4,T4)-1</f>
        <v>19</v>
      </c>
      <c r="V4" s="219" t="str">
        <f t="shared" si="5"/>
        <v>Members</v>
      </c>
      <c r="W4" s="222" t="str">
        <f t="shared" si="6"/>
        <v>GOVERNANCE &amp; PROCESSES</v>
      </c>
      <c r="Y4" s="215">
        <v>3</v>
      </c>
      <c r="Z4" s="216" t="str">
        <f t="shared" si="10"/>
        <v>Regulation alignment</v>
      </c>
      <c r="AA4" s="216" t="str">
        <f t="shared" si="11"/>
        <v>TOOLS &amp; SYSTEMS</v>
      </c>
      <c r="AB4" s="215" t="str">
        <f t="shared" si="12"/>
        <v xml:space="preserve"> </v>
      </c>
    </row>
    <row r="5" spans="1:28" ht="53" customHeight="1">
      <c r="A5" s="192" t="str">
        <f>'SA Inputs'!B6</f>
        <v>LEADERSHIP &amp; RESOURCES</v>
      </c>
      <c r="B5" s="16" t="str">
        <f>'SA Inputs'!J6</f>
        <v>Human resources</v>
      </c>
      <c r="C5" s="23">
        <f>'SELF-ASSESSMENT'!J15</f>
        <v>0</v>
      </c>
      <c r="D5" s="236">
        <f t="shared" si="7"/>
        <v>0.82009999999999994</v>
      </c>
      <c r="E5" s="239">
        <f>RANK(D5,$D$2:$D$25,0)+COUNTIF(D$2:$D5,D5)-1</f>
        <v>23</v>
      </c>
      <c r="F5" s="22">
        <f t="shared" si="0"/>
        <v>4.1004999999999994</v>
      </c>
      <c r="G5" s="240">
        <f t="shared" si="8"/>
        <v>4.9205999999999994</v>
      </c>
      <c r="I5" s="220">
        <f>G11</f>
        <v>4.9217999999999993</v>
      </c>
      <c r="J5" s="221">
        <f>RANK(I5,$I$2:$I$25,0)+COUNTIF($I$2:I5,I5)-1</f>
        <v>15</v>
      </c>
      <c r="K5" s="218" t="s">
        <v>81</v>
      </c>
      <c r="L5" s="208" t="s">
        <v>28</v>
      </c>
      <c r="M5" s="208" t="str">
        <f>'SA Inputs'!S6</f>
        <v xml:space="preserve"> </v>
      </c>
      <c r="O5" s="218">
        <v>4</v>
      </c>
      <c r="P5" s="219" t="str">
        <f t="shared" si="1"/>
        <v>Partners</v>
      </c>
      <c r="Q5" s="219" t="str">
        <f t="shared" si="2"/>
        <v>GOVERNANCE &amp; PROCESSES</v>
      </c>
      <c r="R5" s="218">
        <f t="shared" si="3"/>
        <v>4</v>
      </c>
      <c r="S5" s="220">
        <f t="shared" si="4"/>
        <v>8.9217999999999993</v>
      </c>
      <c r="T5" s="220">
        <f t="shared" si="9"/>
        <v>-2.9217999999999993</v>
      </c>
      <c r="U5" s="221">
        <f>RANK(T5,$T$2:$T$25,0)+COUNTIF($T$2:T5,T5)-1</f>
        <v>16</v>
      </c>
      <c r="V5" s="219" t="str">
        <f t="shared" si="5"/>
        <v>Partners</v>
      </c>
      <c r="W5" s="222" t="str">
        <f t="shared" si="6"/>
        <v>GOVERNANCE &amp; PROCESSES</v>
      </c>
      <c r="Y5" s="215">
        <v>4</v>
      </c>
      <c r="Z5" s="216" t="str">
        <f t="shared" si="10"/>
        <v>S106 requirements</v>
      </c>
      <c r="AA5" s="216" t="str">
        <f t="shared" si="11"/>
        <v>TOOLS &amp; SYSTEMS</v>
      </c>
      <c r="AB5" s="215" t="str">
        <f t="shared" si="12"/>
        <v xml:space="preserve"> </v>
      </c>
    </row>
    <row r="6" spans="1:28" ht="53" customHeight="1">
      <c r="A6" s="192" t="str">
        <f>'SA Inputs'!B7</f>
        <v>LEADERSHIP &amp; RESOURCES</v>
      </c>
      <c r="B6" s="16" t="str">
        <f>'SA Inputs'!J7</f>
        <v>Skills</v>
      </c>
      <c r="C6" s="23">
        <f>'SELF-ASSESSMENT'!J16</f>
        <v>0</v>
      </c>
      <c r="D6" s="236">
        <f t="shared" si="7"/>
        <v>0.82009999999999994</v>
      </c>
      <c r="E6" s="239">
        <f>RANK(D6,$D$2:$D$25,0)+COUNTIF(D$2:$D6,D6)-1</f>
        <v>24</v>
      </c>
      <c r="F6" s="22">
        <f t="shared" si="0"/>
        <v>4.1004999999999994</v>
      </c>
      <c r="G6" s="240">
        <f t="shared" si="8"/>
        <v>4.9205999999999994</v>
      </c>
      <c r="I6" s="220">
        <f>G18</f>
        <v>4.9228999999999994</v>
      </c>
      <c r="J6" s="221">
        <f>RANK(I6,$I$2:$I$25,0)+COUNTIF($I$2:I6,I6)-1</f>
        <v>6</v>
      </c>
      <c r="K6" s="218" t="s">
        <v>85</v>
      </c>
      <c r="L6" s="207" t="s">
        <v>29</v>
      </c>
      <c r="M6" s="207" t="str">
        <f>'SA Inputs'!S7</f>
        <v xml:space="preserve"> </v>
      </c>
      <c r="O6" s="218">
        <v>5</v>
      </c>
      <c r="P6" s="219" t="str">
        <f t="shared" si="1"/>
        <v>CIL allocation</v>
      </c>
      <c r="Q6" s="219" t="str">
        <f t="shared" si="2"/>
        <v>TOOLS &amp; SYSTEMS</v>
      </c>
      <c r="R6" s="218">
        <f t="shared" si="3"/>
        <v>1</v>
      </c>
      <c r="S6" s="220">
        <f t="shared" si="4"/>
        <v>5.9228999999999994</v>
      </c>
      <c r="T6" s="220">
        <f t="shared" si="9"/>
        <v>7.7100000000000612E-2</v>
      </c>
      <c r="U6" s="221">
        <f>RANK(T6,$T$2:$T$25,0)+COUNTIF($T$2:T6,T6)-1</f>
        <v>5</v>
      </c>
      <c r="V6" s="219" t="str">
        <f t="shared" si="5"/>
        <v>CIL allocation</v>
      </c>
      <c r="W6" s="222" t="str">
        <f t="shared" si="6"/>
        <v>TOOLS &amp; SYSTEMS</v>
      </c>
      <c r="Y6" s="215">
        <v>5</v>
      </c>
      <c r="Z6" s="216" t="str">
        <f t="shared" si="10"/>
        <v>CIL allocation</v>
      </c>
      <c r="AA6" s="216" t="str">
        <f t="shared" si="11"/>
        <v>TOOLS &amp; SYSTEMS</v>
      </c>
      <c r="AB6" s="215" t="str">
        <f t="shared" si="12"/>
        <v xml:space="preserve"> </v>
      </c>
    </row>
    <row r="7" spans="1:28" ht="53" customHeight="1">
      <c r="A7" s="189" t="str">
        <f>'SA Inputs'!B8</f>
        <v>GOVERNANCE &amp; PROCESSES</v>
      </c>
      <c r="B7" s="16" t="str">
        <f>'SA Inputs'!J8</f>
        <v>Allocations</v>
      </c>
      <c r="C7" s="23">
        <f>'SELF-ASSESSMENT'!J19</f>
        <v>0</v>
      </c>
      <c r="D7" s="22">
        <f>0.0002+(4.1-C7)/4</f>
        <v>1.0251999999999999</v>
      </c>
      <c r="E7" s="239">
        <f>RANK(D7,$D$2:$D$25,0)+COUNTIF(D$2:$D7,D7)-1</f>
        <v>1</v>
      </c>
      <c r="F7" s="22">
        <f t="shared" si="0"/>
        <v>4.1007999999999996</v>
      </c>
      <c r="G7" s="240">
        <f t="shared" si="8"/>
        <v>5.1259999999999994</v>
      </c>
      <c r="I7" s="220">
        <f>G2</f>
        <v>4.9205999999999994</v>
      </c>
      <c r="J7" s="221">
        <f>RANK(I7,$I$2:$I$25,0)+COUNTIF($I$2:I7,I7)-1</f>
        <v>20</v>
      </c>
      <c r="K7" s="218" t="s">
        <v>72</v>
      </c>
      <c r="L7" s="209" t="s">
        <v>15</v>
      </c>
      <c r="M7" s="209" t="str">
        <f>'SA Inputs'!S8</f>
        <v xml:space="preserve"> </v>
      </c>
      <c r="O7" s="218">
        <v>6</v>
      </c>
      <c r="P7" s="219" t="str">
        <f t="shared" si="1"/>
        <v>Data management</v>
      </c>
      <c r="Q7" s="219" t="str">
        <f t="shared" si="2"/>
        <v>TOOLS &amp; SYSTEMS</v>
      </c>
      <c r="R7" s="218">
        <f t="shared" si="3"/>
        <v>1</v>
      </c>
      <c r="S7" s="220">
        <f t="shared" si="4"/>
        <v>5.9205999999999994</v>
      </c>
      <c r="T7" s="220">
        <f t="shared" si="9"/>
        <v>7.9400000000000581E-2</v>
      </c>
      <c r="U7" s="221">
        <f>RANK(T7,$T$2:$T$25,0)+COUNTIF($T$2:T7,T7)-1</f>
        <v>1</v>
      </c>
      <c r="V7" s="219" t="str">
        <f t="shared" si="5"/>
        <v>Data management</v>
      </c>
      <c r="W7" s="222" t="str">
        <f t="shared" si="6"/>
        <v>TOOLS &amp; SYSTEMS</v>
      </c>
      <c r="Y7" s="215">
        <v>6</v>
      </c>
      <c r="Z7" s="216" t="str">
        <f t="shared" si="10"/>
        <v>Delivery resources</v>
      </c>
      <c r="AA7" s="216" t="str">
        <f t="shared" si="11"/>
        <v>PROJECT DELIVERY</v>
      </c>
      <c r="AB7" s="215" t="str">
        <f t="shared" si="12"/>
        <v xml:space="preserve"> </v>
      </c>
    </row>
    <row r="8" spans="1:28" ht="53" customHeight="1">
      <c r="A8" s="189" t="str">
        <f>'SA Inputs'!B9</f>
        <v>GOVERNANCE &amp; PROCESSES</v>
      </c>
      <c r="B8" s="16" t="str">
        <f>'SA Inputs'!J9</f>
        <v>Partners</v>
      </c>
      <c r="C8" s="23">
        <f>'SELF-ASSESSMENT'!J20</f>
        <v>0</v>
      </c>
      <c r="D8" s="22">
        <f t="shared" ref="D8:D10" si="13">0.0002+(4.1-C8)/4</f>
        <v>1.0251999999999999</v>
      </c>
      <c r="E8" s="239">
        <f>RANK(D8,$D$2:$D$25,0)+COUNTIF(D$2:$D8,D8)-1</f>
        <v>2</v>
      </c>
      <c r="F8" s="22">
        <f t="shared" si="0"/>
        <v>4.1007999999999996</v>
      </c>
      <c r="G8" s="240">
        <f t="shared" si="8"/>
        <v>5.1259999999999994</v>
      </c>
      <c r="I8" s="220">
        <f>G21</f>
        <v>4.9224999999999994</v>
      </c>
      <c r="J8" s="221">
        <f>RANK(I8,$I$2:$I$25,0)+COUNTIF($I$2:I8,I8)-1</f>
        <v>10</v>
      </c>
      <c r="K8" s="218" t="s">
        <v>90</v>
      </c>
      <c r="L8" s="210" t="s">
        <v>30</v>
      </c>
      <c r="M8" s="210" t="str">
        <f>'SA Inputs'!S9</f>
        <v xml:space="preserve"> </v>
      </c>
      <c r="O8" s="218">
        <v>7</v>
      </c>
      <c r="P8" s="219" t="str">
        <f t="shared" si="1"/>
        <v>Regulation alignment</v>
      </c>
      <c r="Q8" s="219" t="str">
        <f t="shared" si="2"/>
        <v>TOOLS &amp; SYSTEMS</v>
      </c>
      <c r="R8" s="218">
        <f t="shared" si="3"/>
        <v>1</v>
      </c>
      <c r="S8" s="220">
        <f t="shared" si="4"/>
        <v>5.9224999999999994</v>
      </c>
      <c r="T8" s="220">
        <f t="shared" si="9"/>
        <v>7.7500000000000568E-2</v>
      </c>
      <c r="U8" s="221">
        <f>RANK(T8,$T$2:$T$25,0)+COUNTIF($T$2:T8,T8)-1</f>
        <v>3</v>
      </c>
      <c r="V8" s="219" t="str">
        <f t="shared" si="5"/>
        <v>Regulation alignment</v>
      </c>
      <c r="W8" s="222" t="str">
        <f t="shared" si="6"/>
        <v>TOOLS &amp; SYSTEMS</v>
      </c>
      <c r="Y8" s="215">
        <v>7</v>
      </c>
      <c r="Z8" s="217" t="str">
        <f t="shared" si="10"/>
        <v>Impact assessment</v>
      </c>
      <c r="AA8" s="216" t="str">
        <f t="shared" si="11"/>
        <v>PROJECT DELIVERY</v>
      </c>
      <c r="AB8" s="215" t="str">
        <f t="shared" si="12"/>
        <v xml:space="preserve"> </v>
      </c>
    </row>
    <row r="9" spans="1:28" ht="53" customHeight="1">
      <c r="A9" s="189" t="str">
        <f>'SA Inputs'!B10</f>
        <v>GOVERNANCE &amp; PROCESSES</v>
      </c>
      <c r="B9" s="16" t="str">
        <f>'SA Inputs'!J10</f>
        <v>Community</v>
      </c>
      <c r="C9" s="23">
        <f>'SELF-ASSESSMENT'!J21</f>
        <v>0</v>
      </c>
      <c r="D9" s="22">
        <f t="shared" si="13"/>
        <v>1.0251999999999999</v>
      </c>
      <c r="E9" s="239">
        <f>RANK(D9,$D$2:$D$25,0)+COUNTIF(D$2:$D9,D9)-1</f>
        <v>3</v>
      </c>
      <c r="F9" s="22">
        <f t="shared" si="0"/>
        <v>4.1007999999999996</v>
      </c>
      <c r="G9" s="240">
        <f t="shared" si="8"/>
        <v>5.1259999999999994</v>
      </c>
      <c r="I9" s="220">
        <f>G12</f>
        <v>4.9217999999999993</v>
      </c>
      <c r="J9" s="221">
        <f>RANK(I9,$I$2:$I$25,0)+COUNTIF($I$2:I9,I9)-1</f>
        <v>16</v>
      </c>
      <c r="K9" s="218" t="s">
        <v>19</v>
      </c>
      <c r="L9" s="208" t="s">
        <v>28</v>
      </c>
      <c r="M9" s="208" t="str">
        <f>'SA Inputs'!S10</f>
        <v xml:space="preserve"> </v>
      </c>
      <c r="O9" s="218">
        <v>8</v>
      </c>
      <c r="P9" s="219" t="str">
        <f t="shared" si="1"/>
        <v>Resilience</v>
      </c>
      <c r="Q9" s="219" t="str">
        <f t="shared" si="2"/>
        <v>TOOLS &amp; SYSTEMS</v>
      </c>
      <c r="R9" s="218">
        <f t="shared" si="3"/>
        <v>1</v>
      </c>
      <c r="S9" s="220">
        <f t="shared" si="4"/>
        <v>5.9217999999999993</v>
      </c>
      <c r="T9" s="220">
        <f t="shared" si="9"/>
        <v>7.8200000000000713E-2</v>
      </c>
      <c r="U9" s="221">
        <f>RANK(T9,$T$2:$T$25,0)+COUNTIF($T$2:T9,T9)-1</f>
        <v>2</v>
      </c>
      <c r="V9" s="219" t="str">
        <f t="shared" si="5"/>
        <v>Resilience</v>
      </c>
      <c r="W9" s="222" t="str">
        <f t="shared" si="6"/>
        <v>TOOLS &amp; SYSTEMS</v>
      </c>
      <c r="Y9" s="215">
        <v>8</v>
      </c>
      <c r="Z9" s="216" t="str">
        <f t="shared" si="10"/>
        <v>Funding integration</v>
      </c>
      <c r="AA9" s="216" t="str">
        <f t="shared" si="11"/>
        <v>PROJECT DELIVERY</v>
      </c>
      <c r="AB9" s="215" t="str">
        <f t="shared" si="12"/>
        <v xml:space="preserve"> </v>
      </c>
    </row>
    <row r="10" spans="1:28" ht="53" customHeight="1">
      <c r="A10" s="189" t="str">
        <f>'SA Inputs'!B11</f>
        <v>GOVERNANCE &amp; PROCESSES</v>
      </c>
      <c r="B10" s="16" t="str">
        <f>'SA Inputs'!J11</f>
        <v>Members</v>
      </c>
      <c r="C10" s="23">
        <f>'SELF-ASSESSMENT'!J22</f>
        <v>0</v>
      </c>
      <c r="D10" s="22">
        <f t="shared" si="13"/>
        <v>1.0251999999999999</v>
      </c>
      <c r="E10" s="239">
        <f>RANK(D10,$D$2:$D$25,0)+COUNTIF(D$2:$D10,D10)-1</f>
        <v>4</v>
      </c>
      <c r="F10" s="22">
        <f t="shared" si="0"/>
        <v>4.1007999999999996</v>
      </c>
      <c r="G10" s="240">
        <f t="shared" si="8"/>
        <v>5.1259999999999994</v>
      </c>
      <c r="I10" s="220">
        <f>G22</f>
        <v>4.9224999999999994</v>
      </c>
      <c r="J10" s="221">
        <f>RANK(I10,$I$2:$I$25,0)+COUNTIF($I$2:I10,I10)-1</f>
        <v>11</v>
      </c>
      <c r="K10" s="218" t="s">
        <v>99</v>
      </c>
      <c r="L10" s="210" t="s">
        <v>30</v>
      </c>
      <c r="M10" s="210" t="str">
        <f>'SA Inputs'!S11</f>
        <v xml:space="preserve"> </v>
      </c>
      <c r="O10" s="218">
        <v>9</v>
      </c>
      <c r="P10" s="219" t="str">
        <f t="shared" si="1"/>
        <v>S106 requirements</v>
      </c>
      <c r="Q10" s="219" t="str">
        <f t="shared" si="2"/>
        <v>TOOLS &amp; SYSTEMS</v>
      </c>
      <c r="R10" s="218">
        <f t="shared" si="3"/>
        <v>1</v>
      </c>
      <c r="S10" s="220">
        <f t="shared" si="4"/>
        <v>5.9224999999999994</v>
      </c>
      <c r="T10" s="220">
        <f t="shared" si="9"/>
        <v>7.7500000000000568E-2</v>
      </c>
      <c r="U10" s="221">
        <f>RANK(T10,$T$2:$T$25,0)+COUNTIF($T$2:T10,T10)-1</f>
        <v>4</v>
      </c>
      <c r="V10" s="219" t="str">
        <f t="shared" si="5"/>
        <v>S106 requirements</v>
      </c>
      <c r="W10" s="222" t="str">
        <f t="shared" si="6"/>
        <v>TOOLS &amp; SYSTEMS</v>
      </c>
      <c r="Y10" s="215">
        <v>9</v>
      </c>
      <c r="Z10" s="216" t="str">
        <f t="shared" si="10"/>
        <v>Pipeline</v>
      </c>
      <c r="AA10" s="216" t="str">
        <f t="shared" si="11"/>
        <v>PROJECT DELIVERY</v>
      </c>
      <c r="AB10" s="215" t="str">
        <f t="shared" si="12"/>
        <v xml:space="preserve"> </v>
      </c>
    </row>
    <row r="11" spans="1:28" ht="53" customHeight="1">
      <c r="A11" s="191" t="str">
        <f>'SA Inputs'!B12</f>
        <v>POLICY &amp; EVIDENCE</v>
      </c>
      <c r="B11" s="16" t="str">
        <f>'SA Inputs'!J12</f>
        <v>Corporate plan</v>
      </c>
      <c r="C11" s="23">
        <f>'SELF-ASSESSMENT'!J25</f>
        <v>0</v>
      </c>
      <c r="D11" s="22">
        <f>0.0003+(4.1-C11)/5</f>
        <v>0.82029999999999992</v>
      </c>
      <c r="E11" s="239">
        <f>RANK(D11,$D$2:$D$25,0)+COUNTIF(D$2:$D11,D11)-1</f>
        <v>15</v>
      </c>
      <c r="F11" s="22">
        <f t="shared" si="0"/>
        <v>4.1014999999999997</v>
      </c>
      <c r="G11" s="240">
        <f t="shared" si="8"/>
        <v>4.9217999999999993</v>
      </c>
      <c r="I11" s="220">
        <f>G5</f>
        <v>4.9205999999999994</v>
      </c>
      <c r="J11" s="221">
        <f>RANK(I11,$I$2:$I$25,0)+COUNTIF($I$2:I11,I11)-1</f>
        <v>21</v>
      </c>
      <c r="K11" s="218" t="s">
        <v>80</v>
      </c>
      <c r="L11" s="209" t="s">
        <v>15</v>
      </c>
      <c r="M11" s="209" t="str">
        <f>'SA Inputs'!S12</f>
        <v xml:space="preserve"> </v>
      </c>
      <c r="O11" s="218">
        <v>10</v>
      </c>
      <c r="P11" s="219" t="str">
        <f t="shared" si="1"/>
        <v>Delivery resources</v>
      </c>
      <c r="Q11" s="219" t="str">
        <f t="shared" si="2"/>
        <v>PROJECT DELIVERY</v>
      </c>
      <c r="R11" s="218">
        <f t="shared" si="3"/>
        <v>2</v>
      </c>
      <c r="S11" s="220">
        <f t="shared" si="4"/>
        <v>6.9205999999999994</v>
      </c>
      <c r="T11" s="220">
        <f t="shared" si="9"/>
        <v>-0.92059999999999942</v>
      </c>
      <c r="U11" s="221">
        <f>RANK(T11,$T$2:$T$25,0)+COUNTIF($T$2:T11,T11)-1</f>
        <v>6</v>
      </c>
      <c r="V11" s="219" t="str">
        <f t="shared" si="5"/>
        <v>Delivery resources</v>
      </c>
      <c r="W11" s="222" t="str">
        <f t="shared" si="6"/>
        <v>PROJECT DELIVERY</v>
      </c>
      <c r="Y11" s="215">
        <v>10</v>
      </c>
      <c r="Z11" s="216" t="str">
        <f t="shared" si="10"/>
        <v>Monitoring and Reporting</v>
      </c>
      <c r="AA11" s="216" t="str">
        <f t="shared" si="11"/>
        <v>PROJECT DELIVERY</v>
      </c>
      <c r="AB11" s="215" t="str">
        <f t="shared" si="12"/>
        <v xml:space="preserve"> </v>
      </c>
    </row>
    <row r="12" spans="1:28" ht="53" customHeight="1">
      <c r="A12" s="191" t="str">
        <f>'SA Inputs'!B13</f>
        <v>POLICY &amp; EVIDENCE</v>
      </c>
      <c r="B12" s="16" t="str">
        <f>'SA Inputs'!J13</f>
        <v>Evidence</v>
      </c>
      <c r="C12" s="23">
        <f>'SELF-ASSESSMENT'!J26</f>
        <v>0</v>
      </c>
      <c r="D12" s="22">
        <f t="shared" ref="D12:D15" si="14">0.0003+(4.1-C12)/5</f>
        <v>0.82029999999999992</v>
      </c>
      <c r="E12" s="239">
        <f>RANK(D12,$D$2:$D$25,0)+COUNTIF(D$2:$D12,D12)-1</f>
        <v>16</v>
      </c>
      <c r="F12" s="22">
        <f t="shared" si="0"/>
        <v>4.1014999999999997</v>
      </c>
      <c r="G12" s="240">
        <f t="shared" si="8"/>
        <v>4.9217999999999993</v>
      </c>
      <c r="I12" s="220">
        <f>G25</f>
        <v>4.9224999999999994</v>
      </c>
      <c r="J12" s="221">
        <f>RANK(I12,$I$2:$I$25,0)+COUNTIF($I$2:I12,I12)-1</f>
        <v>12</v>
      </c>
      <c r="K12" s="218" t="s">
        <v>103</v>
      </c>
      <c r="L12" s="210" t="s">
        <v>30</v>
      </c>
      <c r="M12" s="210" t="str">
        <f>'SA Inputs'!S13</f>
        <v xml:space="preserve"> </v>
      </c>
      <c r="O12" s="218">
        <v>11</v>
      </c>
      <c r="P12" s="219" t="str">
        <f t="shared" si="1"/>
        <v>Funding integration</v>
      </c>
      <c r="Q12" s="219" t="str">
        <f t="shared" si="2"/>
        <v>PROJECT DELIVERY</v>
      </c>
      <c r="R12" s="218">
        <f t="shared" si="3"/>
        <v>2</v>
      </c>
      <c r="S12" s="220">
        <f t="shared" si="4"/>
        <v>6.9224999999999994</v>
      </c>
      <c r="T12" s="220">
        <f t="shared" si="9"/>
        <v>-0.92249999999999943</v>
      </c>
      <c r="U12" s="221">
        <f>RANK(T12,$T$2:$T$25,0)+COUNTIF($T$2:T12,T12)-1</f>
        <v>8</v>
      </c>
      <c r="V12" s="219" t="str">
        <f t="shared" si="5"/>
        <v>Funding integration</v>
      </c>
      <c r="W12" s="222" t="str">
        <f t="shared" si="6"/>
        <v>PROJECT DELIVERY</v>
      </c>
      <c r="Y12" s="215">
        <v>11</v>
      </c>
      <c r="Z12" s="216" t="str">
        <f t="shared" si="10"/>
        <v>Policies</v>
      </c>
      <c r="AA12" s="216" t="str">
        <f t="shared" si="11"/>
        <v>POLICY &amp; EVIDENCE</v>
      </c>
      <c r="AB12" s="215" t="str">
        <f t="shared" si="12"/>
        <v xml:space="preserve"> </v>
      </c>
    </row>
    <row r="13" spans="1:28" ht="53" customHeight="1">
      <c r="A13" s="191" t="str">
        <f>'SA Inputs'!B14</f>
        <v>POLICY &amp; EVIDENCE</v>
      </c>
      <c r="B13" s="16" t="str">
        <f>'SA Inputs'!J14</f>
        <v>Policies</v>
      </c>
      <c r="C13" s="23">
        <f>'SELF-ASSESSMENT'!J27</f>
        <v>0</v>
      </c>
      <c r="D13" s="22">
        <f t="shared" si="14"/>
        <v>0.82029999999999992</v>
      </c>
      <c r="E13" s="239">
        <f>RANK(D13,$D$2:$D$25,0)+COUNTIF(D$2:$D13,D13)-1</f>
        <v>17</v>
      </c>
      <c r="F13" s="22">
        <f t="shared" si="0"/>
        <v>4.1014999999999997</v>
      </c>
      <c r="G13" s="240">
        <f t="shared" si="8"/>
        <v>4.9217999999999993</v>
      </c>
      <c r="I13" s="220">
        <f>G4</f>
        <v>4.9205999999999994</v>
      </c>
      <c r="J13" s="221">
        <f>RANK(I13,$I$2:$I$25,0)+COUNTIF($I$2:I13,I13)-1</f>
        <v>22</v>
      </c>
      <c r="K13" s="218" t="s">
        <v>77</v>
      </c>
      <c r="L13" s="209" t="s">
        <v>15</v>
      </c>
      <c r="M13" s="209" t="str">
        <f>'SA Inputs'!S14</f>
        <v xml:space="preserve"> </v>
      </c>
      <c r="O13" s="218">
        <v>12</v>
      </c>
      <c r="P13" s="219" t="str">
        <f t="shared" si="1"/>
        <v>Impact assessment</v>
      </c>
      <c r="Q13" s="219" t="str">
        <f t="shared" si="2"/>
        <v>PROJECT DELIVERY</v>
      </c>
      <c r="R13" s="218">
        <f t="shared" si="3"/>
        <v>2</v>
      </c>
      <c r="S13" s="220">
        <f t="shared" si="4"/>
        <v>6.9205999999999994</v>
      </c>
      <c r="T13" s="220">
        <f t="shared" si="9"/>
        <v>-0.92059999999999942</v>
      </c>
      <c r="U13" s="221">
        <f>RANK(T13,$T$2:$T$25,0)+COUNTIF($T$2:T13,T13)-1</f>
        <v>7</v>
      </c>
      <c r="V13" s="219" t="str">
        <f t="shared" si="5"/>
        <v>Impact assessment</v>
      </c>
      <c r="W13" s="222" t="str">
        <f t="shared" si="6"/>
        <v>PROJECT DELIVERY</v>
      </c>
      <c r="Y13" s="215">
        <v>12</v>
      </c>
      <c r="Z13" s="216" t="str">
        <f t="shared" si="10"/>
        <v>Prioritisation</v>
      </c>
      <c r="AA13" s="216" t="str">
        <f t="shared" si="11"/>
        <v>POLICY &amp; EVIDENCE</v>
      </c>
      <c r="AB13" s="215" t="str">
        <f t="shared" si="12"/>
        <v xml:space="preserve"> </v>
      </c>
    </row>
    <row r="14" spans="1:28" ht="53" customHeight="1">
      <c r="A14" s="191" t="str">
        <f>'SA Inputs'!B15</f>
        <v>POLICY &amp; EVIDENCE</v>
      </c>
      <c r="B14" s="16" t="str">
        <f>'SA Inputs'!J15</f>
        <v>Prioritisation</v>
      </c>
      <c r="C14" s="23">
        <f>'SELF-ASSESSMENT'!J28</f>
        <v>0</v>
      </c>
      <c r="D14" s="22">
        <f t="shared" si="14"/>
        <v>0.82029999999999992</v>
      </c>
      <c r="E14" s="239">
        <f>RANK(D14,$D$2:$D$25,0)+COUNTIF(D$2:$D14,D14)-1</f>
        <v>18</v>
      </c>
      <c r="F14" s="22">
        <f t="shared" si="0"/>
        <v>4.1014999999999997</v>
      </c>
      <c r="G14" s="240">
        <f t="shared" si="8"/>
        <v>4.9217999999999993</v>
      </c>
      <c r="I14" s="220">
        <f>G10</f>
        <v>5.1259999999999994</v>
      </c>
      <c r="J14" s="221">
        <f>RANK(I14,$I$2:$I$25,0)+COUNTIF($I$2:I14,I14)-1</f>
        <v>3</v>
      </c>
      <c r="K14" s="218" t="s">
        <v>98</v>
      </c>
      <c r="L14" s="206" t="s">
        <v>27</v>
      </c>
      <c r="M14" s="206" t="str">
        <f>'SA Inputs'!S15</f>
        <v xml:space="preserve"> </v>
      </c>
      <c r="O14" s="218">
        <v>13</v>
      </c>
      <c r="P14" s="219" t="str">
        <f t="shared" si="1"/>
        <v>Monitoring and Reporting</v>
      </c>
      <c r="Q14" s="219" t="str">
        <f t="shared" si="2"/>
        <v>PROJECT DELIVERY</v>
      </c>
      <c r="R14" s="218">
        <f t="shared" si="3"/>
        <v>2</v>
      </c>
      <c r="S14" s="220">
        <f t="shared" si="4"/>
        <v>7.1259999999999994</v>
      </c>
      <c r="T14" s="220">
        <f t="shared" si="9"/>
        <v>-1.1259999999999994</v>
      </c>
      <c r="U14" s="221">
        <f>RANK(T14,$T$2:$T$25,0)+COUNTIF($T$2:T14,T14)-1</f>
        <v>10</v>
      </c>
      <c r="V14" s="219" t="str">
        <f t="shared" si="5"/>
        <v>Monitoring and Reporting</v>
      </c>
      <c r="W14" s="222" t="str">
        <f t="shared" si="6"/>
        <v>PROJECT DELIVERY</v>
      </c>
      <c r="Y14" s="215">
        <v>13</v>
      </c>
      <c r="Z14" s="216" t="str">
        <f t="shared" si="10"/>
        <v>Projections</v>
      </c>
      <c r="AA14" s="216" t="str">
        <f t="shared" si="11"/>
        <v>POLICY &amp; EVIDENCE</v>
      </c>
      <c r="AB14" s="215" t="str">
        <f t="shared" si="12"/>
        <v xml:space="preserve"> </v>
      </c>
    </row>
    <row r="15" spans="1:28" ht="53" customHeight="1">
      <c r="A15" s="191" t="str">
        <f>'SA Inputs'!B16</f>
        <v>POLICY &amp; EVIDENCE</v>
      </c>
      <c r="B15" s="16" t="str">
        <f>'SA Inputs'!J16</f>
        <v>Projections</v>
      </c>
      <c r="C15" s="23">
        <f>'SELF-ASSESSMENT'!J29</f>
        <v>0</v>
      </c>
      <c r="D15" s="22">
        <f t="shared" si="14"/>
        <v>0.82029999999999992</v>
      </c>
      <c r="E15" s="239">
        <f>RANK(D15,$D$2:$D$25,0)+COUNTIF(D$2:$D15,D15)-1</f>
        <v>19</v>
      </c>
      <c r="F15" s="22">
        <f t="shared" si="0"/>
        <v>4.1014999999999997</v>
      </c>
      <c r="G15" s="240">
        <f t="shared" si="8"/>
        <v>4.9217999999999993</v>
      </c>
      <c r="I15" s="220">
        <f>G24</f>
        <v>4.9224999999999994</v>
      </c>
      <c r="J15" s="221">
        <f>RANK(I15,$I$2:$I$25,0)+COUNTIF($I$2:I15,I15)-1</f>
        <v>13</v>
      </c>
      <c r="K15" s="218" t="s">
        <v>116</v>
      </c>
      <c r="L15" s="210" t="s">
        <v>30</v>
      </c>
      <c r="M15" s="210" t="str">
        <f>'SA Inputs'!S16</f>
        <v xml:space="preserve"> </v>
      </c>
      <c r="O15" s="218">
        <v>14</v>
      </c>
      <c r="P15" s="219" t="str">
        <f t="shared" si="1"/>
        <v>Pipeline</v>
      </c>
      <c r="Q15" s="219" t="str">
        <f t="shared" si="2"/>
        <v>PROJECT DELIVERY</v>
      </c>
      <c r="R15" s="218">
        <f t="shared" si="3"/>
        <v>2</v>
      </c>
      <c r="S15" s="220">
        <f t="shared" si="4"/>
        <v>6.9224999999999994</v>
      </c>
      <c r="T15" s="220">
        <f t="shared" si="9"/>
        <v>-0.92249999999999943</v>
      </c>
      <c r="U15" s="221">
        <f>RANK(T15,$T$2:$T$25,0)+COUNTIF($T$2:T15,T15)-1</f>
        <v>9</v>
      </c>
      <c r="V15" s="219" t="str">
        <f t="shared" si="5"/>
        <v>Pipeline</v>
      </c>
      <c r="W15" s="222" t="str">
        <f t="shared" si="6"/>
        <v>PROJECT DELIVERY</v>
      </c>
      <c r="Y15" s="215">
        <v>14</v>
      </c>
      <c r="Z15" s="216" t="str">
        <f t="shared" si="10"/>
        <v>Evidence</v>
      </c>
      <c r="AA15" s="216" t="str">
        <f t="shared" si="11"/>
        <v>POLICY &amp; EVIDENCE</v>
      </c>
      <c r="AB15" s="215" t="str">
        <f t="shared" si="12"/>
        <v xml:space="preserve"> </v>
      </c>
    </row>
    <row r="16" spans="1:28" ht="53" customHeight="1">
      <c r="A16" s="190" t="str">
        <f>'SA Inputs'!B17</f>
        <v>TOOLS &amp; SYSTEMS</v>
      </c>
      <c r="B16" s="16" t="str">
        <f>'SA Inputs'!J17</f>
        <v>CIL allocation</v>
      </c>
      <c r="C16" s="23">
        <f>'SELF-ASSESSMENT'!J32</f>
        <v>0</v>
      </c>
      <c r="D16" s="22">
        <f>0.0004+(4.1-C16)/5</f>
        <v>0.82039999999999991</v>
      </c>
      <c r="E16" s="239">
        <f>RANK(D16,$D$2:$D$25,0)+COUNTIF(D$2:$D16,D16)-1</f>
        <v>10</v>
      </c>
      <c r="F16" s="22">
        <f t="shared" si="0"/>
        <v>4.1024999999999991</v>
      </c>
      <c r="G16" s="240">
        <f t="shared" si="8"/>
        <v>4.9228999999999994</v>
      </c>
      <c r="I16" s="220">
        <f>G8</f>
        <v>5.1259999999999994</v>
      </c>
      <c r="J16" s="221">
        <f>RANK(I16,$I$2:$I$25,0)+COUNTIF($I$2:I16,I16)-1</f>
        <v>4</v>
      </c>
      <c r="K16" s="218" t="s">
        <v>89</v>
      </c>
      <c r="L16" s="206" t="s">
        <v>27</v>
      </c>
      <c r="M16" s="206" t="str">
        <f>'SA Inputs'!S17</f>
        <v xml:space="preserve"> </v>
      </c>
      <c r="O16" s="218">
        <v>15</v>
      </c>
      <c r="P16" s="219" t="str">
        <f t="shared" si="1"/>
        <v>Corporate plan</v>
      </c>
      <c r="Q16" s="219" t="str">
        <f t="shared" si="2"/>
        <v>POLICY &amp; EVIDENCE</v>
      </c>
      <c r="R16" s="218">
        <f t="shared" si="3"/>
        <v>3</v>
      </c>
      <c r="S16" s="220">
        <f t="shared" si="4"/>
        <v>8.1259999999999994</v>
      </c>
      <c r="T16" s="220">
        <f t="shared" si="9"/>
        <v>-2.1259999999999994</v>
      </c>
      <c r="U16" s="221">
        <f>RANK(T16,$T$2:$T$25,0)+COUNTIF($T$2:T16,T16)-1</f>
        <v>15</v>
      </c>
      <c r="V16" s="219" t="str">
        <f t="shared" si="5"/>
        <v>Corporate plan</v>
      </c>
      <c r="W16" s="222" t="str">
        <f t="shared" si="6"/>
        <v>POLICY &amp; EVIDENCE</v>
      </c>
      <c r="Y16" s="215">
        <v>15</v>
      </c>
      <c r="Z16" s="216" t="str">
        <f t="shared" si="10"/>
        <v>Corporate plan</v>
      </c>
      <c r="AA16" s="216" t="str">
        <f t="shared" si="11"/>
        <v>POLICY &amp; EVIDENCE</v>
      </c>
      <c r="AB16" s="215" t="str">
        <f t="shared" si="12"/>
        <v xml:space="preserve"> </v>
      </c>
    </row>
    <row r="17" spans="1:28" ht="53" customHeight="1">
      <c r="A17" s="190" t="str">
        <f>'SA Inputs'!B18</f>
        <v>TOOLS &amp; SYSTEMS</v>
      </c>
      <c r="B17" s="16" t="str">
        <f>'SA Inputs'!J18</f>
        <v>S106 requirements</v>
      </c>
      <c r="C17" s="23">
        <f>'SELF-ASSESSMENT'!J33</f>
        <v>0</v>
      </c>
      <c r="D17" s="22">
        <f t="shared" ref="D17:D20" si="15">0.0004+(4.1-C17)/5</f>
        <v>0.82039999999999991</v>
      </c>
      <c r="E17" s="239">
        <f>RANK(D17,$D$2:$D$25,0)+COUNTIF(D$2:$D17,D17)-1</f>
        <v>11</v>
      </c>
      <c r="F17" s="22">
        <f t="shared" si="0"/>
        <v>4.1024999999999991</v>
      </c>
      <c r="G17" s="240">
        <f t="shared" si="8"/>
        <v>4.9228999999999994</v>
      </c>
      <c r="I17" s="220">
        <f>G23</f>
        <v>4.9224999999999994</v>
      </c>
      <c r="J17" s="221">
        <f>RANK(I17,$I$2:$I$25,0)+COUNTIF($I$2:I17,I17)-1</f>
        <v>14</v>
      </c>
      <c r="K17" s="218" t="s">
        <v>121</v>
      </c>
      <c r="L17" s="210" t="s">
        <v>30</v>
      </c>
      <c r="M17" s="210" t="str">
        <f>'SA Inputs'!S18</f>
        <v xml:space="preserve"> </v>
      </c>
      <c r="O17" s="218">
        <v>16</v>
      </c>
      <c r="P17" s="219" t="str">
        <f t="shared" si="1"/>
        <v>Evidence</v>
      </c>
      <c r="Q17" s="219" t="str">
        <f t="shared" si="2"/>
        <v>POLICY &amp; EVIDENCE</v>
      </c>
      <c r="R17" s="218">
        <f t="shared" si="3"/>
        <v>3</v>
      </c>
      <c r="S17" s="220">
        <f t="shared" si="4"/>
        <v>7.9224999999999994</v>
      </c>
      <c r="T17" s="220">
        <f t="shared" si="9"/>
        <v>-1.9224999999999994</v>
      </c>
      <c r="U17" s="221">
        <f>RANK(T17,$T$2:$T$25,0)+COUNTIF($T$2:T17,T17)-1</f>
        <v>14</v>
      </c>
      <c r="V17" s="219" t="str">
        <f t="shared" si="5"/>
        <v>Evidence</v>
      </c>
      <c r="W17" s="222" t="str">
        <f t="shared" si="6"/>
        <v>POLICY &amp; EVIDENCE</v>
      </c>
      <c r="Y17" s="215">
        <v>16</v>
      </c>
      <c r="Z17" s="216" t="str">
        <f t="shared" si="10"/>
        <v>Partners</v>
      </c>
      <c r="AA17" s="216" t="str">
        <f t="shared" si="11"/>
        <v>GOVERNANCE &amp; PROCESSES</v>
      </c>
      <c r="AB17" s="215" t="str">
        <f t="shared" si="12"/>
        <v xml:space="preserve"> </v>
      </c>
    </row>
    <row r="18" spans="1:28" ht="53" customHeight="1">
      <c r="A18" s="190" t="str">
        <f>'SA Inputs'!B19</f>
        <v>TOOLS &amp; SYSTEMS</v>
      </c>
      <c r="B18" s="16" t="str">
        <f>'SA Inputs'!J19</f>
        <v>Data management</v>
      </c>
      <c r="C18" s="23">
        <f>'SELF-ASSESSMENT'!J34</f>
        <v>0</v>
      </c>
      <c r="D18" s="22">
        <f t="shared" si="15"/>
        <v>0.82039999999999991</v>
      </c>
      <c r="E18" s="239">
        <f>RANK(D18,$D$2:$D$25,0)+COUNTIF(D$2:$D18,D18)-1</f>
        <v>12</v>
      </c>
      <c r="F18" s="22">
        <f t="shared" si="0"/>
        <v>4.1024999999999991</v>
      </c>
      <c r="G18" s="240">
        <f t="shared" si="8"/>
        <v>4.9228999999999994</v>
      </c>
      <c r="I18" s="220">
        <f>G13</f>
        <v>4.9217999999999993</v>
      </c>
      <c r="J18" s="221">
        <f>RANK(I18,$I$2:$I$25,0)+COUNTIF($I$2:I18,I18)-1</f>
        <v>17</v>
      </c>
      <c r="K18" s="218" t="s">
        <v>108</v>
      </c>
      <c r="L18" s="208" t="s">
        <v>28</v>
      </c>
      <c r="M18" s="208" t="str">
        <f>'SA Inputs'!S19</f>
        <v xml:space="preserve"> </v>
      </c>
      <c r="O18" s="218">
        <v>17</v>
      </c>
      <c r="P18" s="219" t="str">
        <f t="shared" si="1"/>
        <v>Policies</v>
      </c>
      <c r="Q18" s="219" t="str">
        <f t="shared" si="2"/>
        <v>POLICY &amp; EVIDENCE</v>
      </c>
      <c r="R18" s="218">
        <f t="shared" si="3"/>
        <v>3</v>
      </c>
      <c r="S18" s="220">
        <f t="shared" si="4"/>
        <v>7.9217999999999993</v>
      </c>
      <c r="T18" s="220">
        <f t="shared" si="9"/>
        <v>-1.9217999999999993</v>
      </c>
      <c r="U18" s="221">
        <f>RANK(T18,$T$2:$T$25,0)+COUNTIF($T$2:T18,T18)-1</f>
        <v>11</v>
      </c>
      <c r="V18" s="219" t="str">
        <f t="shared" si="5"/>
        <v>Policies</v>
      </c>
      <c r="W18" s="222" t="str">
        <f t="shared" si="6"/>
        <v>POLICY &amp; EVIDENCE</v>
      </c>
      <c r="Y18" s="215">
        <v>17</v>
      </c>
      <c r="Z18" s="216" t="str">
        <f t="shared" si="10"/>
        <v>Community</v>
      </c>
      <c r="AA18" s="216" t="str">
        <f t="shared" si="11"/>
        <v>GOVERNANCE &amp; PROCESSES</v>
      </c>
      <c r="AB18" s="215" t="str">
        <f t="shared" si="12"/>
        <v xml:space="preserve"> </v>
      </c>
    </row>
    <row r="19" spans="1:28" ht="53" customHeight="1">
      <c r="A19" s="190" t="str">
        <f>'SA Inputs'!B20</f>
        <v>TOOLS &amp; SYSTEMS</v>
      </c>
      <c r="B19" s="16" t="str">
        <f>'SA Inputs'!J20</f>
        <v>Resilience</v>
      </c>
      <c r="C19" s="23">
        <f>'SELF-ASSESSMENT'!J35</f>
        <v>0</v>
      </c>
      <c r="D19" s="22">
        <f t="shared" si="15"/>
        <v>0.82039999999999991</v>
      </c>
      <c r="E19" s="239">
        <f>RANK(D19,$D$2:$D$25,0)+COUNTIF(D$2:$D19,D19)-1</f>
        <v>13</v>
      </c>
      <c r="F19" s="22">
        <f t="shared" si="0"/>
        <v>4.1024999999999991</v>
      </c>
      <c r="G19" s="240">
        <f t="shared" si="8"/>
        <v>4.9228999999999994</v>
      </c>
      <c r="I19" s="220">
        <f>G14</f>
        <v>4.9217999999999993</v>
      </c>
      <c r="J19" s="221">
        <f>RANK(I19,$I$2:$I$25,0)+COUNTIF($I$2:I19,I19)-1</f>
        <v>18</v>
      </c>
      <c r="K19" s="218" t="s">
        <v>110</v>
      </c>
      <c r="L19" s="208" t="s">
        <v>28</v>
      </c>
      <c r="M19" s="208" t="str">
        <f>'SA Inputs'!S20</f>
        <v xml:space="preserve"> </v>
      </c>
      <c r="O19" s="218">
        <v>18</v>
      </c>
      <c r="P19" s="219" t="str">
        <f t="shared" si="1"/>
        <v>Prioritisation</v>
      </c>
      <c r="Q19" s="219" t="str">
        <f t="shared" si="2"/>
        <v>POLICY &amp; EVIDENCE</v>
      </c>
      <c r="R19" s="218">
        <f t="shared" si="3"/>
        <v>3</v>
      </c>
      <c r="S19" s="220">
        <f t="shared" si="4"/>
        <v>7.9217999999999993</v>
      </c>
      <c r="T19" s="220">
        <f t="shared" si="9"/>
        <v>-1.9217999999999993</v>
      </c>
      <c r="U19" s="221">
        <f>RANK(T19,$T$2:$T$25,0)+COUNTIF($T$2:T19,T19)-1</f>
        <v>12</v>
      </c>
      <c r="V19" s="219" t="str">
        <f t="shared" si="5"/>
        <v>Prioritisation</v>
      </c>
      <c r="W19" s="222" t="str">
        <f t="shared" si="6"/>
        <v>POLICY &amp; EVIDENCE</v>
      </c>
      <c r="Y19" s="215">
        <v>18</v>
      </c>
      <c r="Z19" s="216" t="str">
        <f t="shared" si="10"/>
        <v>Allocations</v>
      </c>
      <c r="AA19" s="216" t="str">
        <f t="shared" si="11"/>
        <v>GOVERNANCE &amp; PROCESSES</v>
      </c>
      <c r="AB19" s="215" t="str">
        <f t="shared" si="12"/>
        <v xml:space="preserve"> </v>
      </c>
    </row>
    <row r="20" spans="1:28" ht="53" customHeight="1">
      <c r="A20" s="190" t="str">
        <f>'SA Inputs'!B21</f>
        <v>TOOLS &amp; SYSTEMS</v>
      </c>
      <c r="B20" s="16" t="str">
        <f>'SA Inputs'!J21</f>
        <v>Regulation alignment</v>
      </c>
      <c r="C20" s="23">
        <f>'SELF-ASSESSMENT'!J36</f>
        <v>0</v>
      </c>
      <c r="D20" s="22">
        <f t="shared" si="15"/>
        <v>0.82039999999999991</v>
      </c>
      <c r="E20" s="239">
        <f>RANK(D20,$D$2:$D$25,0)+COUNTIF(D$2:$D20,D20)-1</f>
        <v>14</v>
      </c>
      <c r="F20" s="22">
        <f t="shared" si="0"/>
        <v>4.1024999999999991</v>
      </c>
      <c r="G20" s="240">
        <f t="shared" si="8"/>
        <v>4.9228999999999994</v>
      </c>
      <c r="I20" s="220">
        <f>G15</f>
        <v>4.9217999999999993</v>
      </c>
      <c r="J20" s="221">
        <f>RANK(I20,$I$2:$I$25,0)+COUNTIF($I$2:I20,I20)-1</f>
        <v>19</v>
      </c>
      <c r="K20" s="218" t="s">
        <v>115</v>
      </c>
      <c r="L20" s="208" t="s">
        <v>28</v>
      </c>
      <c r="M20" s="208" t="str">
        <f>'SA Inputs'!S21</f>
        <v xml:space="preserve"> </v>
      </c>
      <c r="O20" s="218">
        <v>19</v>
      </c>
      <c r="P20" s="219" t="str">
        <f t="shared" si="1"/>
        <v>Projections</v>
      </c>
      <c r="Q20" s="219" t="str">
        <f t="shared" si="2"/>
        <v>POLICY &amp; EVIDENCE</v>
      </c>
      <c r="R20" s="218">
        <f t="shared" si="3"/>
        <v>3</v>
      </c>
      <c r="S20" s="220">
        <f t="shared" si="4"/>
        <v>7.9217999999999993</v>
      </c>
      <c r="T20" s="220">
        <f t="shared" si="9"/>
        <v>-1.9217999999999993</v>
      </c>
      <c r="U20" s="221">
        <f>RANK(T20,$T$2:$T$25,0)+COUNTIF($T$2:T20,T20)-1</f>
        <v>13</v>
      </c>
      <c r="V20" s="219" t="str">
        <f t="shared" si="5"/>
        <v>Projections</v>
      </c>
      <c r="W20" s="222" t="str">
        <f t="shared" si="6"/>
        <v>POLICY &amp; EVIDENCE</v>
      </c>
      <c r="Y20" s="215">
        <v>19</v>
      </c>
      <c r="Z20" s="216" t="str">
        <f t="shared" si="10"/>
        <v>Members</v>
      </c>
      <c r="AA20" s="216" t="str">
        <f t="shared" si="11"/>
        <v>GOVERNANCE &amp; PROCESSES</v>
      </c>
      <c r="AB20" s="215" t="str">
        <f t="shared" si="12"/>
        <v xml:space="preserve"> </v>
      </c>
    </row>
    <row r="21" spans="1:28" ht="53" customHeight="1">
      <c r="A21" s="193" t="str">
        <f>'SA Inputs'!B22</f>
        <v>PROJECT DELIVERY</v>
      </c>
      <c r="B21" s="16" t="str">
        <f>'SA Inputs'!J22</f>
        <v>Delivery resources</v>
      </c>
      <c r="C21" s="23">
        <f>'SELF-ASSESSMENT'!J39</f>
        <v>0</v>
      </c>
      <c r="D21" s="22">
        <f>0.0005+(4.1-C21)/5</f>
        <v>0.8204999999999999</v>
      </c>
      <c r="E21" s="239">
        <f>RANK(D21,$D$2:$D$25,0)+COUNTIF(D$2:$D21,D21)-1</f>
        <v>5</v>
      </c>
      <c r="F21" s="22">
        <f t="shared" si="0"/>
        <v>4.1019999999999994</v>
      </c>
      <c r="G21" s="240">
        <f t="shared" si="8"/>
        <v>4.9224999999999994</v>
      </c>
      <c r="I21" s="220">
        <f>G20</f>
        <v>4.9228999999999994</v>
      </c>
      <c r="J21" s="221">
        <f>RANK(I21,$I$2:$I$25,0)+COUNTIF($I$2:I21,I21)-1</f>
        <v>7</v>
      </c>
      <c r="K21" s="218" t="s">
        <v>129</v>
      </c>
      <c r="L21" s="207" t="s">
        <v>29</v>
      </c>
      <c r="M21" s="207" t="str">
        <f>'SA Inputs'!S22</f>
        <v xml:space="preserve"> </v>
      </c>
      <c r="O21" s="218">
        <v>20</v>
      </c>
      <c r="P21" s="219" t="str">
        <f t="shared" si="1"/>
        <v>Decision-making</v>
      </c>
      <c r="Q21" s="219" t="str">
        <f t="shared" si="2"/>
        <v>LEADERSHIP &amp; RESOURCES</v>
      </c>
      <c r="R21" s="218">
        <f t="shared" si="3"/>
        <v>5</v>
      </c>
      <c r="S21" s="220">
        <f t="shared" si="4"/>
        <v>9.9228999999999985</v>
      </c>
      <c r="T21" s="220">
        <f t="shared" si="9"/>
        <v>-3.9228999999999985</v>
      </c>
      <c r="U21" s="221">
        <f>RANK(T21,$T$2:$T$25,0)+COUNTIF($T$2:T21,T21)-1</f>
        <v>22</v>
      </c>
      <c r="V21" s="219" t="str">
        <f t="shared" si="5"/>
        <v>Decision-making</v>
      </c>
      <c r="W21" s="222" t="str">
        <f t="shared" si="6"/>
        <v>LEADERSHIP &amp; RESOURCES</v>
      </c>
      <c r="Y21" s="215">
        <v>20</v>
      </c>
      <c r="Z21" s="216" t="str">
        <f t="shared" si="10"/>
        <v>Skills</v>
      </c>
      <c r="AA21" s="216" t="str">
        <f t="shared" si="11"/>
        <v>LEADERSHIP &amp; RESOURCES</v>
      </c>
      <c r="AB21" s="215" t="str">
        <f t="shared" si="12"/>
        <v xml:space="preserve"> </v>
      </c>
    </row>
    <row r="22" spans="1:28" ht="53" customHeight="1">
      <c r="A22" s="193" t="str">
        <f>'SA Inputs'!B23</f>
        <v>PROJECT DELIVERY</v>
      </c>
      <c r="B22" s="16" t="str">
        <f>'SA Inputs'!J23</f>
        <v>Funding integration</v>
      </c>
      <c r="C22" s="23">
        <f>'SELF-ASSESSMENT'!J40</f>
        <v>0</v>
      </c>
      <c r="D22" s="22">
        <f t="shared" ref="D22:D25" si="16">0.0005+(4.1-C22)/5</f>
        <v>0.8204999999999999</v>
      </c>
      <c r="E22" s="239">
        <f>RANK(D22,$D$2:$D$25,0)+COUNTIF(D$2:$D22,D22)-1</f>
        <v>6</v>
      </c>
      <c r="F22" s="22">
        <f t="shared" si="0"/>
        <v>4.1019999999999994</v>
      </c>
      <c r="G22" s="240">
        <f t="shared" si="8"/>
        <v>4.9224999999999994</v>
      </c>
      <c r="I22" s="220">
        <f>G19</f>
        <v>4.9228999999999994</v>
      </c>
      <c r="J22" s="221">
        <f>RANK(I22,$I$2:$I$25,0)+COUNTIF($I$2:I22,I22)-1</f>
        <v>8</v>
      </c>
      <c r="K22" s="218" t="s">
        <v>125</v>
      </c>
      <c r="L22" s="207" t="s">
        <v>29</v>
      </c>
      <c r="M22" s="207" t="str">
        <f>'SA Inputs'!S23</f>
        <v xml:space="preserve"> </v>
      </c>
      <c r="O22" s="218">
        <v>21</v>
      </c>
      <c r="P22" s="219" t="str">
        <f t="shared" si="1"/>
        <v>Human resources</v>
      </c>
      <c r="Q22" s="219" t="str">
        <f t="shared" si="2"/>
        <v>LEADERSHIP &amp; RESOURCES</v>
      </c>
      <c r="R22" s="218">
        <f t="shared" si="3"/>
        <v>5</v>
      </c>
      <c r="S22" s="220">
        <f t="shared" si="4"/>
        <v>9.9228999999999985</v>
      </c>
      <c r="T22" s="220">
        <f t="shared" si="9"/>
        <v>-3.9228999999999985</v>
      </c>
      <c r="U22" s="221">
        <f>RANK(T22,$T$2:$T$25,0)+COUNTIF($T$2:T22,T22)-1</f>
        <v>23</v>
      </c>
      <c r="V22" s="219" t="str">
        <f t="shared" si="5"/>
        <v>Human resources</v>
      </c>
      <c r="W22" s="222" t="str">
        <f t="shared" si="6"/>
        <v>LEADERSHIP &amp; RESOURCES</v>
      </c>
      <c r="Y22" s="215">
        <v>21</v>
      </c>
      <c r="Z22" s="216" t="str">
        <f t="shared" si="10"/>
        <v>Support and buy-in</v>
      </c>
      <c r="AA22" s="216" t="str">
        <f t="shared" si="11"/>
        <v>LEADERSHIP &amp; RESOURCES</v>
      </c>
      <c r="AB22" s="215" t="str">
        <f t="shared" si="12"/>
        <v xml:space="preserve"> </v>
      </c>
    </row>
    <row r="23" spans="1:28" ht="53" customHeight="1">
      <c r="A23" s="193" t="str">
        <f>'SA Inputs'!B24</f>
        <v>PROJECT DELIVERY</v>
      </c>
      <c r="B23" s="16" t="str">
        <f>'SA Inputs'!J24</f>
        <v>Pipeline</v>
      </c>
      <c r="C23" s="23">
        <f>'SELF-ASSESSMENT'!J41</f>
        <v>0</v>
      </c>
      <c r="D23" s="22">
        <f t="shared" si="16"/>
        <v>0.8204999999999999</v>
      </c>
      <c r="E23" s="239">
        <f>RANK(D23,$D$2:$D$25,0)+COUNTIF(D$2:$D23,D23)-1</f>
        <v>7</v>
      </c>
      <c r="F23" s="22">
        <f t="shared" si="0"/>
        <v>4.1019999999999994</v>
      </c>
      <c r="G23" s="240">
        <f t="shared" si="8"/>
        <v>4.9224999999999994</v>
      </c>
      <c r="I23" s="220">
        <f>G17</f>
        <v>4.9228999999999994</v>
      </c>
      <c r="J23" s="221">
        <f>RANK(I23,$I$2:$I$25,0)+COUNTIF($I$2:I23,I23)-1</f>
        <v>9</v>
      </c>
      <c r="K23" s="218" t="s">
        <v>120</v>
      </c>
      <c r="L23" s="207" t="s">
        <v>29</v>
      </c>
      <c r="M23" s="207" t="str">
        <f>'SA Inputs'!S24</f>
        <v xml:space="preserve"> </v>
      </c>
      <c r="O23" s="218">
        <v>22</v>
      </c>
      <c r="P23" s="219" t="str">
        <f t="shared" si="1"/>
        <v>Integration</v>
      </c>
      <c r="Q23" s="219" t="str">
        <f t="shared" si="2"/>
        <v>LEADERSHIP &amp; RESOURCES</v>
      </c>
      <c r="R23" s="218">
        <f t="shared" si="3"/>
        <v>5</v>
      </c>
      <c r="S23" s="220">
        <f t="shared" si="4"/>
        <v>9.9228999999999985</v>
      </c>
      <c r="T23" s="220">
        <f t="shared" si="9"/>
        <v>-3.9228999999999985</v>
      </c>
      <c r="U23" s="221">
        <f>RANK(T23,$T$2:$T$25,0)+COUNTIF($T$2:T23,T23)-1</f>
        <v>24</v>
      </c>
      <c r="V23" s="219" t="str">
        <f t="shared" si="5"/>
        <v>Integration</v>
      </c>
      <c r="W23" s="222" t="str">
        <f t="shared" si="6"/>
        <v>LEADERSHIP &amp; RESOURCES</v>
      </c>
      <c r="Y23" s="215">
        <v>22</v>
      </c>
      <c r="Z23" s="216" t="str">
        <f t="shared" si="10"/>
        <v>Decision-making</v>
      </c>
      <c r="AA23" s="216" t="str">
        <f t="shared" si="11"/>
        <v>LEADERSHIP &amp; RESOURCES</v>
      </c>
      <c r="AB23" s="215" t="str">
        <f t="shared" si="12"/>
        <v xml:space="preserve"> </v>
      </c>
    </row>
    <row r="24" spans="1:28" ht="53" customHeight="1">
      <c r="A24" s="193" t="str">
        <f>'SA Inputs'!B25</f>
        <v>PROJECT DELIVERY</v>
      </c>
      <c r="B24" s="16" t="str">
        <f>'SA Inputs'!J25</f>
        <v>Monitoring and Reporting</v>
      </c>
      <c r="C24" s="23">
        <f>'SELF-ASSESSMENT'!J42</f>
        <v>0</v>
      </c>
      <c r="D24" s="22">
        <f t="shared" si="16"/>
        <v>0.8204999999999999</v>
      </c>
      <c r="E24" s="239">
        <f>RANK(D24,$D$2:$D$25,0)+COUNTIF(D$2:$D24,D24)-1</f>
        <v>8</v>
      </c>
      <c r="F24" s="22">
        <f t="shared" si="0"/>
        <v>4.1019999999999994</v>
      </c>
      <c r="G24" s="240">
        <f t="shared" si="8"/>
        <v>4.9224999999999994</v>
      </c>
      <c r="I24" s="220">
        <f>G6</f>
        <v>4.9205999999999994</v>
      </c>
      <c r="J24" s="221">
        <f>RANK(I24,$I$2:$I$25,0)+COUNTIF($I$2:I24,I24)-1</f>
        <v>23</v>
      </c>
      <c r="K24" s="218" t="s">
        <v>84</v>
      </c>
      <c r="L24" s="209" t="s">
        <v>15</v>
      </c>
      <c r="M24" s="209" t="str">
        <f>'SA Inputs'!S25</f>
        <v xml:space="preserve"> </v>
      </c>
      <c r="O24" s="218">
        <v>23</v>
      </c>
      <c r="P24" s="219" t="str">
        <f t="shared" si="1"/>
        <v>Skills</v>
      </c>
      <c r="Q24" s="219" t="str">
        <f t="shared" si="2"/>
        <v>LEADERSHIP &amp; RESOURCES</v>
      </c>
      <c r="R24" s="218">
        <f t="shared" si="3"/>
        <v>5</v>
      </c>
      <c r="S24" s="220">
        <f t="shared" si="4"/>
        <v>9.9206000000000003</v>
      </c>
      <c r="T24" s="220">
        <f t="shared" si="9"/>
        <v>-3.9206000000000003</v>
      </c>
      <c r="U24" s="221">
        <f>RANK(T24,$T$2:$T$25,0)+COUNTIF($T$2:T24,T24)-1</f>
        <v>20</v>
      </c>
      <c r="V24" s="219" t="str">
        <f t="shared" si="5"/>
        <v>Skills</v>
      </c>
      <c r="W24" s="222" t="str">
        <f t="shared" si="6"/>
        <v>LEADERSHIP &amp; RESOURCES</v>
      </c>
      <c r="Y24" s="215">
        <v>23</v>
      </c>
      <c r="Z24" s="216" t="str">
        <f t="shared" si="10"/>
        <v>Human resources</v>
      </c>
      <c r="AA24" s="216" t="str">
        <f t="shared" si="11"/>
        <v>LEADERSHIP &amp; RESOURCES</v>
      </c>
      <c r="AB24" s="215" t="str">
        <f t="shared" si="12"/>
        <v xml:space="preserve"> </v>
      </c>
    </row>
    <row r="25" spans="1:28" ht="53" customHeight="1">
      <c r="A25" s="241" t="str">
        <f>'SA Inputs'!B26</f>
        <v>PROJECT DELIVERY</v>
      </c>
      <c r="B25" s="194" t="str">
        <f>'SA Inputs'!J26</f>
        <v>Impact assessment</v>
      </c>
      <c r="C25" s="242">
        <f>'SELF-ASSESSMENT'!J43</f>
        <v>0</v>
      </c>
      <c r="D25" s="22">
        <f t="shared" si="16"/>
        <v>0.8204999999999999</v>
      </c>
      <c r="E25" s="244">
        <f>RANK(D25,$D$2:$D$25,0)+COUNTIF(D$2:$D25,D25)-1</f>
        <v>9</v>
      </c>
      <c r="F25" s="243">
        <f t="shared" si="0"/>
        <v>4.1019999999999994</v>
      </c>
      <c r="G25" s="245">
        <f t="shared" si="8"/>
        <v>4.9224999999999994</v>
      </c>
      <c r="I25" s="220">
        <f>G3</f>
        <v>4.9205999999999994</v>
      </c>
      <c r="J25" s="221">
        <f>RANK(I25,$I$2:$I$25,0)+COUNTIF($I$2:I25,I25)-1</f>
        <v>24</v>
      </c>
      <c r="K25" s="218" t="s">
        <v>75</v>
      </c>
      <c r="L25" s="209" t="s">
        <v>15</v>
      </c>
      <c r="M25" s="209" t="str">
        <f>'SA Inputs'!S26</f>
        <v xml:space="preserve"> </v>
      </c>
      <c r="O25" s="218">
        <v>24</v>
      </c>
      <c r="P25" s="219" t="str">
        <f t="shared" si="1"/>
        <v>Support and buy-in</v>
      </c>
      <c r="Q25" s="219" t="str">
        <f t="shared" si="2"/>
        <v>LEADERSHIP &amp; RESOURCES</v>
      </c>
      <c r="R25" s="218">
        <f t="shared" si="3"/>
        <v>5</v>
      </c>
      <c r="S25" s="220">
        <f t="shared" si="4"/>
        <v>9.9206000000000003</v>
      </c>
      <c r="T25" s="220">
        <f t="shared" si="9"/>
        <v>-3.9206000000000003</v>
      </c>
      <c r="U25" s="221">
        <f>RANK(T25,$T$2:$T$25,0)+COUNTIF($T$2:T25,T25)-1</f>
        <v>21</v>
      </c>
      <c r="V25" s="219" t="str">
        <f t="shared" si="5"/>
        <v>Support and buy-in</v>
      </c>
      <c r="W25" s="222" t="str">
        <f t="shared" si="6"/>
        <v>LEADERSHIP &amp; RESOURCES</v>
      </c>
      <c r="Y25" s="215">
        <v>24</v>
      </c>
      <c r="Z25" s="216" t="str">
        <f t="shared" si="10"/>
        <v>Integration</v>
      </c>
      <c r="AA25" s="216" t="str">
        <f t="shared" si="11"/>
        <v>LEADERSHIP &amp; RESOURCES</v>
      </c>
      <c r="AB25" s="215" t="str">
        <f t="shared" si="12"/>
        <v xml:space="preserve"> </v>
      </c>
    </row>
    <row r="26" spans="1:28" ht="30" customHeight="1">
      <c r="A26" s="24"/>
      <c r="B26" s="247" t="s">
        <v>151</v>
      </c>
      <c r="C26" s="246">
        <f>AVERAGEA(C2:C25)</f>
        <v>0</v>
      </c>
      <c r="D26" s="15"/>
      <c r="E26" s="15"/>
      <c r="L26" s="211"/>
      <c r="M26" s="211"/>
      <c r="P26" s="27"/>
      <c r="Q26" s="27"/>
      <c r="S26" s="26"/>
      <c r="T26" s="26"/>
      <c r="U26" s="29"/>
      <c r="V26" s="27"/>
    </row>
    <row r="27" spans="1:28">
      <c r="A27" s="24"/>
      <c r="B27" s="24"/>
    </row>
    <row r="28" spans="1:28" ht="16">
      <c r="A28" s="28" t="s">
        <v>152</v>
      </c>
      <c r="B28" s="30" t="s">
        <v>13</v>
      </c>
      <c r="C28" s="30" t="s">
        <v>153</v>
      </c>
      <c r="D28" s="32" t="s">
        <v>149</v>
      </c>
      <c r="E28" s="32"/>
      <c r="H28" s="35"/>
      <c r="I28" s="35" t="s">
        <v>154</v>
      </c>
    </row>
    <row r="29" spans="1:28" ht="17">
      <c r="A29" t="s">
        <v>27</v>
      </c>
      <c r="B29" s="34">
        <f>SUM(D7:D10)</f>
        <v>4.1007999999999996</v>
      </c>
      <c r="C29" s="31">
        <f>_xlfn.RANK.EQ(B29,$B$29:$B$33)+COUNTIF($B$29:B29,B29)-1</f>
        <v>4</v>
      </c>
      <c r="D29" s="33" t="str">
        <f>A29</f>
        <v>GOVERNANCE &amp; PROCESSES</v>
      </c>
      <c r="E29" s="33"/>
      <c r="H29" s="35">
        <v>1</v>
      </c>
      <c r="I29" s="36" t="str">
        <f>VLOOKUP(H29,$C$29:$D$33,2,FALSE)</f>
        <v>TOOLS &amp; SYSTEMS</v>
      </c>
      <c r="O29">
        <v>1</v>
      </c>
      <c r="P29">
        <v>0.75</v>
      </c>
    </row>
    <row r="30" spans="1:28" ht="17">
      <c r="A30" t="s">
        <v>15</v>
      </c>
      <c r="B30" s="34">
        <f>SUM(D2:D6)</f>
        <v>4.1004999999999994</v>
      </c>
      <c r="C30" s="31">
        <f>_xlfn.RANK.EQ(B30,$B$29:$B$33)+COUNTIF($B$29:B30,B30)-1</f>
        <v>5</v>
      </c>
      <c r="D30" s="33" t="str">
        <f>A30</f>
        <v>LEADERSHIP &amp; RESOURCES</v>
      </c>
      <c r="E30" s="33"/>
      <c r="H30" s="35">
        <v>2</v>
      </c>
      <c r="I30" s="36" t="str">
        <f>VLOOKUP(H30,$C$29:$D$33,2,FALSE)</f>
        <v>PROJECT DELIVERY</v>
      </c>
      <c r="O30">
        <v>2</v>
      </c>
      <c r="P30">
        <v>0.5</v>
      </c>
    </row>
    <row r="31" spans="1:28" ht="17">
      <c r="A31" t="s">
        <v>28</v>
      </c>
      <c r="B31" s="34">
        <f>SUM(D11:D15)</f>
        <v>4.1014999999999997</v>
      </c>
      <c r="C31" s="31">
        <f>_xlfn.RANK.EQ(B31,$B$29:$B$33)+COUNTIF($B$29:B31,B31)-1</f>
        <v>3</v>
      </c>
      <c r="D31" s="33" t="str">
        <f>A31</f>
        <v>POLICY &amp; EVIDENCE</v>
      </c>
      <c r="E31" s="33"/>
      <c r="H31" s="35">
        <v>3</v>
      </c>
      <c r="I31" s="36" t="str">
        <f>VLOOKUP(H31,$C$29:$D$33,2,FALSE)</f>
        <v>POLICY &amp; EVIDENCE</v>
      </c>
      <c r="O31">
        <v>3</v>
      </c>
      <c r="P31">
        <v>0.25</v>
      </c>
    </row>
    <row r="32" spans="1:28" ht="17">
      <c r="A32" t="s">
        <v>30</v>
      </c>
      <c r="B32" s="34">
        <f>SUM(D16:D20)</f>
        <v>4.1019999999999994</v>
      </c>
      <c r="C32" s="31">
        <f>_xlfn.RANK.EQ(B32,$B$29:$B$33)+COUNTIF($B$29:B32,B32)-1</f>
        <v>2</v>
      </c>
      <c r="D32" s="33" t="str">
        <f>A32</f>
        <v>PROJECT DELIVERY</v>
      </c>
      <c r="E32" s="33"/>
      <c r="H32" s="35">
        <v>4</v>
      </c>
      <c r="I32" s="36" t="str">
        <f>VLOOKUP(H32,$C$29:$D$33,2,FALSE)</f>
        <v>GOVERNANCE &amp; PROCESSES</v>
      </c>
    </row>
    <row r="33" spans="1:9" ht="17">
      <c r="A33" t="s">
        <v>29</v>
      </c>
      <c r="B33" s="34">
        <f>SUM(D21:D25)</f>
        <v>4.1024999999999991</v>
      </c>
      <c r="C33" s="31">
        <f>_xlfn.RANK.EQ(B33,$B$29:$B$33)+COUNTIF($B$29:B33,B33)-1</f>
        <v>1</v>
      </c>
      <c r="D33" s="33" t="str">
        <f>A33</f>
        <v>TOOLS &amp; SYSTEMS</v>
      </c>
      <c r="E33" s="33"/>
      <c r="H33" s="35">
        <v>5</v>
      </c>
      <c r="I33" s="36" t="str">
        <f>VLOOKUP(H33,$C$29:$D$33,2,FALSE)</f>
        <v>LEADERSHIP &amp; RESOURCES</v>
      </c>
    </row>
    <row r="36" spans="1:9" ht="23">
      <c r="A36" s="18" t="s">
        <v>27</v>
      </c>
      <c r="B36" s="16" t="s">
        <v>73</v>
      </c>
      <c r="C36" s="37">
        <f t="shared" ref="C36:C60" si="17">VLOOKUP(B36,$B$2:$D$25,2,FALSE)</f>
        <v>0</v>
      </c>
      <c r="D36" s="29" t="e">
        <f>RANK(C36,$C$36:$C$60,0)+COUNTIF(C$36:$C36,C36)-1</f>
        <v>#N/A</v>
      </c>
      <c r="E36" s="29"/>
    </row>
    <row r="37" spans="1:9" ht="23">
      <c r="A37" s="20" t="s">
        <v>29</v>
      </c>
      <c r="B37" s="16" t="s">
        <v>76</v>
      </c>
      <c r="C37" s="37">
        <f t="shared" si="17"/>
        <v>0</v>
      </c>
      <c r="D37" s="29" t="e">
        <f>RANK(C37,$C$36:$C$60,0)+COUNTIF(C$36:$C37,C37)-1</f>
        <v>#N/A</v>
      </c>
      <c r="E37" s="29"/>
    </row>
    <row r="38" spans="1:9" ht="23">
      <c r="A38" s="18" t="s">
        <v>27</v>
      </c>
      <c r="B38" s="16" t="s">
        <v>78</v>
      </c>
      <c r="C38" s="37">
        <f t="shared" si="17"/>
        <v>0</v>
      </c>
      <c r="D38" s="29" t="e">
        <f>RANK(C38,$C$36:$C$60,0)+COUNTIF(C$36:$C38,C38)-1</f>
        <v>#N/A</v>
      </c>
      <c r="E38" s="29"/>
    </row>
    <row r="39" spans="1:9" ht="23">
      <c r="A39" s="19" t="s">
        <v>28</v>
      </c>
      <c r="B39" s="16" t="s">
        <v>81</v>
      </c>
      <c r="C39" s="37">
        <f t="shared" si="17"/>
        <v>0</v>
      </c>
      <c r="D39" s="29" t="e">
        <f>RANK(C39,$C$36:$C$60,0)+COUNTIF(C$36:$C39,C39)-1</f>
        <v>#N/A</v>
      </c>
      <c r="E39" s="29"/>
    </row>
    <row r="40" spans="1:9" ht="23">
      <c r="A40" s="20" t="s">
        <v>29</v>
      </c>
      <c r="B40" s="16" t="s">
        <v>85</v>
      </c>
      <c r="C40" s="37">
        <f t="shared" si="17"/>
        <v>0</v>
      </c>
      <c r="D40" s="29" t="e">
        <f>RANK(C40,$C$36:$C$60,0)+COUNTIF(C$36:$C40,C40)-1</f>
        <v>#N/A</v>
      </c>
      <c r="E40" s="29"/>
    </row>
    <row r="41" spans="1:9" ht="23">
      <c r="A41" s="17" t="s">
        <v>15</v>
      </c>
      <c r="B41" s="16" t="s">
        <v>72</v>
      </c>
      <c r="C41" s="37">
        <f t="shared" si="17"/>
        <v>0</v>
      </c>
      <c r="D41" s="29" t="e">
        <f>RANK(C41,$C$36:$C$60,0)+COUNTIF(C$36:$C41,C41)-1</f>
        <v>#N/A</v>
      </c>
      <c r="E41" s="29"/>
    </row>
    <row r="42" spans="1:9" ht="23">
      <c r="A42" s="21" t="s">
        <v>30</v>
      </c>
      <c r="B42" s="16" t="s">
        <v>90</v>
      </c>
      <c r="C42" s="37">
        <f t="shared" si="17"/>
        <v>0</v>
      </c>
      <c r="D42" s="29" t="e">
        <f>RANK(C42,$C$36:$C$60,0)+COUNTIF(C$36:$C42,C42)-1</f>
        <v>#N/A</v>
      </c>
      <c r="E42" s="29"/>
    </row>
    <row r="43" spans="1:9" ht="23">
      <c r="A43" s="19" t="s">
        <v>28</v>
      </c>
      <c r="B43" s="16" t="s">
        <v>19</v>
      </c>
      <c r="C43" s="37">
        <f t="shared" si="17"/>
        <v>0</v>
      </c>
      <c r="D43" s="29" t="e">
        <f>RANK(C43,$C$36:$C$60,0)+COUNTIF(C$36:$C43,C43)-1</f>
        <v>#N/A</v>
      </c>
      <c r="E43" s="29"/>
    </row>
    <row r="44" spans="1:9" ht="23">
      <c r="A44" s="21" t="s">
        <v>30</v>
      </c>
      <c r="B44" s="16" t="s">
        <v>99</v>
      </c>
      <c r="C44" s="37">
        <f t="shared" si="17"/>
        <v>0</v>
      </c>
      <c r="D44" s="29" t="e">
        <f>RANK(C44,$C$36:$C$60,0)+COUNTIF(C$36:$C44,C44)-1</f>
        <v>#N/A</v>
      </c>
      <c r="E44" s="29"/>
    </row>
    <row r="45" spans="1:9" ht="23">
      <c r="A45" s="21" t="s">
        <v>30</v>
      </c>
      <c r="B45" s="16" t="s">
        <v>103</v>
      </c>
      <c r="C45" s="37">
        <f t="shared" si="17"/>
        <v>0</v>
      </c>
      <c r="D45" s="29" t="e">
        <f>RANK(C45,$C$36:$C$60,0)+COUNTIF(C$36:$C45,C45)-1</f>
        <v>#N/A</v>
      </c>
      <c r="E45" s="29"/>
    </row>
    <row r="46" spans="1:9" ht="23">
      <c r="A46" s="17" t="s">
        <v>15</v>
      </c>
      <c r="B46" s="16" t="s">
        <v>77</v>
      </c>
      <c r="C46" s="37">
        <f t="shared" si="17"/>
        <v>0</v>
      </c>
      <c r="D46" s="29" t="e">
        <f>RANK(C46,$C$36:$C$60,0)+COUNTIF(C$36:$C46,C46)-1</f>
        <v>#N/A</v>
      </c>
      <c r="E46" s="29"/>
    </row>
    <row r="47" spans="1:9" ht="23">
      <c r="A47" s="18" t="s">
        <v>27</v>
      </c>
      <c r="B47" s="16" t="s">
        <v>98</v>
      </c>
      <c r="C47" s="37">
        <f t="shared" si="17"/>
        <v>0</v>
      </c>
      <c r="D47" s="29" t="e">
        <f>RANK(C47,$C$36:$C$60,0)+COUNTIF(C$36:$C47,C47)-1</f>
        <v>#N/A</v>
      </c>
      <c r="E47" s="29"/>
    </row>
    <row r="48" spans="1:9" ht="23">
      <c r="A48" s="21" t="s">
        <v>30</v>
      </c>
      <c r="B48" s="16" t="s">
        <v>116</v>
      </c>
      <c r="C48" s="37">
        <f t="shared" si="17"/>
        <v>0</v>
      </c>
      <c r="D48" s="29" t="e">
        <f>RANK(C48,$C$36:$C$60,0)+COUNTIF(C$36:$C48,C48)-1</f>
        <v>#N/A</v>
      </c>
      <c r="E48" s="29"/>
    </row>
    <row r="49" spans="1:5" ht="23">
      <c r="A49" s="18" t="s">
        <v>27</v>
      </c>
      <c r="B49" s="16" t="s">
        <v>89</v>
      </c>
      <c r="C49" s="37">
        <f t="shared" si="17"/>
        <v>0</v>
      </c>
      <c r="D49" s="29" t="e">
        <f>RANK(C49,$C$36:$C$60,0)+COUNTIF(C$36:$C49,C49)-1</f>
        <v>#N/A</v>
      </c>
      <c r="E49" s="29"/>
    </row>
    <row r="50" spans="1:5" ht="23">
      <c r="A50" s="21" t="s">
        <v>30</v>
      </c>
      <c r="B50" s="16" t="s">
        <v>121</v>
      </c>
      <c r="C50" s="37">
        <f t="shared" si="17"/>
        <v>0</v>
      </c>
      <c r="D50" s="29" t="e">
        <f>RANK(C50,$C$36:$C$60,0)+COUNTIF(C$36:$C50,C50)-1</f>
        <v>#N/A</v>
      </c>
      <c r="E50" s="29"/>
    </row>
    <row r="51" spans="1:5" ht="23">
      <c r="A51" s="19" t="s">
        <v>28</v>
      </c>
      <c r="B51" s="16" t="s">
        <v>108</v>
      </c>
      <c r="C51" s="37">
        <f t="shared" si="17"/>
        <v>0</v>
      </c>
      <c r="D51" s="29" t="e">
        <f>RANK(C51,$C$36:$C$60,0)+COUNTIF(C$36:$C51,C51)-1</f>
        <v>#N/A</v>
      </c>
      <c r="E51" s="29"/>
    </row>
    <row r="52" spans="1:5" ht="23">
      <c r="A52" s="17" t="s">
        <v>15</v>
      </c>
      <c r="B52" s="16" t="s">
        <v>155</v>
      </c>
      <c r="C52" s="37" t="e">
        <f t="shared" si="17"/>
        <v>#N/A</v>
      </c>
      <c r="D52" s="29" t="e">
        <f>RANK(C52,$C$36:$C$60,0)+COUNTIF(C$36:$C52,C52)-1</f>
        <v>#N/A</v>
      </c>
      <c r="E52" s="29"/>
    </row>
    <row r="53" spans="1:5" ht="23">
      <c r="A53" s="19" t="s">
        <v>28</v>
      </c>
      <c r="B53" s="16" t="s">
        <v>110</v>
      </c>
      <c r="C53" s="37">
        <f t="shared" si="17"/>
        <v>0</v>
      </c>
      <c r="D53" s="29" t="e">
        <f>RANK(C53,$C$36:$C$60,0)+COUNTIF(C$36:$C53,C53)-1</f>
        <v>#N/A</v>
      </c>
      <c r="E53" s="29"/>
    </row>
    <row r="54" spans="1:5" ht="23">
      <c r="A54" s="19" t="s">
        <v>28</v>
      </c>
      <c r="B54" s="16" t="s">
        <v>115</v>
      </c>
      <c r="C54" s="37">
        <f t="shared" si="17"/>
        <v>0</v>
      </c>
      <c r="D54" s="29" t="e">
        <f>RANK(C54,$C$36:$C$60,0)+COUNTIF(C$36:$C54,C54)-1</f>
        <v>#N/A</v>
      </c>
      <c r="E54" s="29"/>
    </row>
    <row r="55" spans="1:5" ht="23">
      <c r="A55" s="20" t="s">
        <v>29</v>
      </c>
      <c r="B55" s="16" t="s">
        <v>129</v>
      </c>
      <c r="C55" s="37">
        <f t="shared" si="17"/>
        <v>0</v>
      </c>
      <c r="D55" s="29" t="e">
        <f>RANK(C55,$C$36:$C$60,0)+COUNTIF(C$36:$C55,C55)-1</f>
        <v>#N/A</v>
      </c>
      <c r="E55" s="29"/>
    </row>
    <row r="56" spans="1:5" ht="23">
      <c r="A56" s="20" t="s">
        <v>29</v>
      </c>
      <c r="B56" s="16" t="s">
        <v>125</v>
      </c>
      <c r="C56" s="37">
        <f t="shared" si="17"/>
        <v>0</v>
      </c>
      <c r="D56" s="29" t="e">
        <f>RANK(C56,$C$36:$C$60,0)+COUNTIF(C$36:$C56,C56)-1</f>
        <v>#N/A</v>
      </c>
      <c r="E56" s="29"/>
    </row>
    <row r="57" spans="1:5" ht="23">
      <c r="A57" s="17" t="s">
        <v>15</v>
      </c>
      <c r="B57" s="16" t="s">
        <v>156</v>
      </c>
      <c r="C57" s="37" t="e">
        <f t="shared" si="17"/>
        <v>#N/A</v>
      </c>
      <c r="D57" s="29" t="e">
        <f>RANK(C57,$C$36:$C$60,0)+COUNTIF(C$36:$C57,C57)-1</f>
        <v>#N/A</v>
      </c>
      <c r="E57" s="29"/>
    </row>
    <row r="58" spans="1:5" ht="23">
      <c r="A58" s="20" t="s">
        <v>29</v>
      </c>
      <c r="B58" s="16" t="s">
        <v>120</v>
      </c>
      <c r="C58" s="37">
        <f t="shared" si="17"/>
        <v>0</v>
      </c>
      <c r="D58" s="29" t="e">
        <f>RANK(C58,$C$36:$C$60,0)+COUNTIF(C$36:$C58,C58)-1</f>
        <v>#N/A</v>
      </c>
      <c r="E58" s="29"/>
    </row>
    <row r="59" spans="1:5" ht="23">
      <c r="A59" s="17" t="s">
        <v>15</v>
      </c>
      <c r="B59" s="16" t="s">
        <v>84</v>
      </c>
      <c r="C59" s="37">
        <f t="shared" si="17"/>
        <v>0</v>
      </c>
      <c r="D59" s="29" t="e">
        <f>RANK(C59,$C$36:$C$60,0)+COUNTIF(C$36:$C59,C59)-1</f>
        <v>#N/A</v>
      </c>
      <c r="E59" s="29"/>
    </row>
    <row r="60" spans="1:5" ht="23">
      <c r="A60" s="17" t="s">
        <v>15</v>
      </c>
      <c r="B60" s="16" t="s">
        <v>75</v>
      </c>
      <c r="C60" s="37">
        <f t="shared" si="17"/>
        <v>0</v>
      </c>
      <c r="D60" s="29" t="e">
        <f>RANK(C60,$C$36:$C$60,0)+COUNTIF(C$36:$C60,C60)-1</f>
        <v>#N/A</v>
      </c>
      <c r="E60" s="29"/>
    </row>
    <row r="61" spans="1:5">
      <c r="A61" s="24"/>
      <c r="B61" s="24"/>
    </row>
    <row r="62" spans="1:5">
      <c r="A62" s="24"/>
      <c r="B62" s="24"/>
    </row>
    <row r="63" spans="1:5">
      <c r="A63" s="24"/>
      <c r="B63" s="24"/>
    </row>
  </sheetData>
  <sheetProtection algorithmName="SHA-512" hashValue="bVI2v5MJF9iTy95lh8EswlSbHHOXAftEpP5dlHGtO7OsWLniRGPhcltCahtA0ovocuTEZeUXtrGdz3mRWUgv3w==" saltValue="V3XPcVh5H46fkT1Yk0vgCg==" spinCount="100000" sheet="1" objects="1" scenarios="1"/>
  <sortState xmlns:xlrd2="http://schemas.microsoft.com/office/spreadsheetml/2017/richdata2" ref="K2:K25">
    <sortCondition ref="K2:K25"/>
  </sortState>
  <phoneticPr fontId="10" type="noConversion"/>
  <conditionalFormatting sqref="A9:C25 A7:C7 E7 E9:E20">
    <cfRule type="expression" dxfId="18" priority="73">
      <formula>#REF!=#REF!</formula>
    </cfRule>
  </conditionalFormatting>
  <conditionalFormatting sqref="E21:E25">
    <cfRule type="expression" dxfId="17" priority="81">
      <formula>#REF!=#REF!</formula>
    </cfRule>
  </conditionalFormatting>
  <conditionalFormatting sqref="A42:B42">
    <cfRule type="expression" dxfId="16" priority="18">
      <formula>#REF!=$H34</formula>
    </cfRule>
  </conditionalFormatting>
  <conditionalFormatting sqref="A41:B41 A44:B60">
    <cfRule type="expression" dxfId="15" priority="19">
      <formula>#REF!=#REF!</formula>
    </cfRule>
  </conditionalFormatting>
  <conditionalFormatting sqref="A2:E6 D3:D10">
    <cfRule type="expression" dxfId="14" priority="82">
      <formula>#REF!=$A29</formula>
    </cfRule>
  </conditionalFormatting>
  <conditionalFormatting sqref="A43:B43">
    <cfRule type="expression" dxfId="13" priority="84">
      <formula>#REF!=#REF!</formula>
    </cfRule>
  </conditionalFormatting>
  <conditionalFormatting sqref="A36:B40">
    <cfRule type="expression" dxfId="12" priority="92">
      <formula>#REF!=$H21</formula>
    </cfRule>
  </conditionalFormatting>
  <conditionalFormatting sqref="A8:C8 E8">
    <cfRule type="expression" dxfId="11" priority="96">
      <formula>#REF!=$H1</formula>
    </cfRule>
  </conditionalFormatting>
  <conditionalFormatting sqref="F9:F20 F7">
    <cfRule type="expression" dxfId="10" priority="11">
      <formula>#REF!=#REF!</formula>
    </cfRule>
  </conditionalFormatting>
  <conditionalFormatting sqref="F21:F25">
    <cfRule type="expression" dxfId="9" priority="12">
      <formula>#REF!=#REF!</formula>
    </cfRule>
  </conditionalFormatting>
  <conditionalFormatting sqref="F2:F6">
    <cfRule type="expression" dxfId="8" priority="13">
      <formula>#REF!=$A29</formula>
    </cfRule>
  </conditionalFormatting>
  <conditionalFormatting sqref="F8">
    <cfRule type="expression" dxfId="7" priority="14">
      <formula>#REF!=$H1</formula>
    </cfRule>
  </conditionalFormatting>
  <conditionalFormatting sqref="G2:G25">
    <cfRule type="expression" dxfId="6" priority="9">
      <formula>#REF!=$A29</formula>
    </cfRule>
  </conditionalFormatting>
  <conditionalFormatting sqref="L7:M7 L9:M25">
    <cfRule type="expression" dxfId="5" priority="4">
      <formula>#REF!=#REF!</formula>
    </cfRule>
  </conditionalFormatting>
  <conditionalFormatting sqref="L2:M6">
    <cfRule type="expression" dxfId="4" priority="5">
      <formula>#REF!=$A30</formula>
    </cfRule>
  </conditionalFormatting>
  <conditionalFormatting sqref="L8:M8">
    <cfRule type="expression" dxfId="3" priority="6">
      <formula>#REF!=$G1</formula>
    </cfRule>
  </conditionalFormatting>
  <conditionalFormatting sqref="D11:D15">
    <cfRule type="expression" dxfId="2" priority="3">
      <formula>#REF!=$A38</formula>
    </cfRule>
  </conditionalFormatting>
  <conditionalFormatting sqref="D16:D20">
    <cfRule type="expression" dxfId="1" priority="2">
      <formula>#REF!=$A43</formula>
    </cfRule>
  </conditionalFormatting>
  <conditionalFormatting sqref="D21:D25">
    <cfRule type="expression" dxfId="0" priority="1">
      <formula>#REF!=$A48</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9E661-3692-8C44-B08B-E715C36BC03C}">
  <sheetPr codeName="Sheet7"/>
  <dimension ref="A1:E11"/>
  <sheetViews>
    <sheetView workbookViewId="0">
      <selection activeCell="C5" sqref="C5"/>
    </sheetView>
  </sheetViews>
  <sheetFormatPr baseColWidth="10" defaultColWidth="10.83203125" defaultRowHeight="16"/>
  <cols>
    <col min="1" max="1" width="24.1640625" style="3" customWidth="1"/>
    <col min="2" max="2" width="41.5" style="3" customWidth="1"/>
    <col min="3" max="5" width="35.1640625" style="3" customWidth="1"/>
    <col min="6" max="16384" width="10.83203125" style="3"/>
  </cols>
  <sheetData>
    <row r="1" spans="1:5">
      <c r="A1" s="3" t="s">
        <v>157</v>
      </c>
      <c r="B1" s="3" t="s">
        <v>16</v>
      </c>
      <c r="C1" s="3">
        <v>1</v>
      </c>
    </row>
    <row r="2" spans="1:5">
      <c r="A2" s="3" t="s">
        <v>158</v>
      </c>
      <c r="B2" s="3" t="s">
        <v>17</v>
      </c>
      <c r="C2" s="3">
        <v>2</v>
      </c>
    </row>
    <row r="3" spans="1:5">
      <c r="A3" s="3" t="s">
        <v>159</v>
      </c>
      <c r="B3" s="3" t="s">
        <v>18</v>
      </c>
      <c r="C3" s="3">
        <v>3</v>
      </c>
    </row>
    <row r="4" spans="1:5">
      <c r="A4" s="3" t="s">
        <v>160</v>
      </c>
      <c r="B4" s="3" t="s">
        <v>286</v>
      </c>
      <c r="C4" s="3">
        <v>0</v>
      </c>
    </row>
    <row r="6" spans="1:5">
      <c r="A6" s="4" t="s">
        <v>161</v>
      </c>
      <c r="B6" s="4" t="s">
        <v>162</v>
      </c>
      <c r="C6" s="5" t="str">
        <f>A2</f>
        <v>Level 1: Ad-hoc</v>
      </c>
      <c r="D6" s="5" t="str">
        <f>A3</f>
        <v>Level 2: Organised but inconsistent</v>
      </c>
      <c r="E6" s="5" t="str">
        <f>A4</f>
        <v>Level 3: Managed and integrated</v>
      </c>
    </row>
    <row r="7" spans="1:5" ht="60">
      <c r="A7" s="6"/>
      <c r="B7" s="7" t="s">
        <v>163</v>
      </c>
      <c r="C7" s="8" t="s">
        <v>164</v>
      </c>
      <c r="D7" s="8" t="s">
        <v>165</v>
      </c>
      <c r="E7" s="8" t="s">
        <v>166</v>
      </c>
    </row>
    <row r="8" spans="1:5" ht="60">
      <c r="A8" s="9"/>
      <c r="B8" s="7" t="s">
        <v>167</v>
      </c>
      <c r="C8" s="8" t="s">
        <v>168</v>
      </c>
      <c r="D8" s="8" t="s">
        <v>169</v>
      </c>
      <c r="E8" s="8" t="s">
        <v>170</v>
      </c>
    </row>
    <row r="9" spans="1:5" ht="45">
      <c r="A9" s="10"/>
      <c r="B9" s="7" t="s">
        <v>171</v>
      </c>
      <c r="C9" s="8" t="s">
        <v>172</v>
      </c>
      <c r="D9" s="8" t="s">
        <v>173</v>
      </c>
      <c r="E9" s="8" t="s">
        <v>174</v>
      </c>
    </row>
    <row r="10" spans="1:5" ht="60">
      <c r="A10" s="11"/>
      <c r="B10" s="7" t="s">
        <v>175</v>
      </c>
      <c r="C10" s="8" t="s">
        <v>176</v>
      </c>
      <c r="D10" s="8" t="s">
        <v>177</v>
      </c>
      <c r="E10" s="8" t="s">
        <v>178</v>
      </c>
    </row>
    <row r="11" spans="1:5" ht="60">
      <c r="A11" s="12"/>
      <c r="B11" s="7" t="s">
        <v>179</v>
      </c>
      <c r="C11" s="8" t="s">
        <v>180</v>
      </c>
      <c r="D11" s="8" t="s">
        <v>181</v>
      </c>
      <c r="E11" s="8" t="s">
        <v>182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6eeea96-eed7-4ef9-a5cd-f5d6877ab147">
      <UserInfo>
        <DisplayName/>
        <AccountId xsi:nil="true"/>
        <AccountType/>
      </UserInfo>
    </SharedWithUsers>
    <MediaLengthInSeconds xmlns="95a5fa84-ef9b-42e2-af26-679234c24b7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FDEBBA6392C514C886A93123F5533CD" ma:contentTypeVersion="12" ma:contentTypeDescription="Create a new document." ma:contentTypeScope="" ma:versionID="c3320666fd4d31e16f3b49c887205857">
  <xsd:schema xmlns:xsd="http://www.w3.org/2001/XMLSchema" xmlns:xs="http://www.w3.org/2001/XMLSchema" xmlns:p="http://schemas.microsoft.com/office/2006/metadata/properties" xmlns:ns2="95a5fa84-ef9b-42e2-af26-679234c24b78" xmlns:ns3="86eeea96-eed7-4ef9-a5cd-f5d6877ab147" targetNamespace="http://schemas.microsoft.com/office/2006/metadata/properties" ma:root="true" ma:fieldsID="5c7fce234ae94b9f6c34c0890639817b" ns2:_="" ns3:_="">
    <xsd:import namespace="95a5fa84-ef9b-42e2-af26-679234c24b78"/>
    <xsd:import namespace="86eeea96-eed7-4ef9-a5cd-f5d6877ab14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a5fa84-ef9b-42e2-af26-679234c24b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eeea96-eed7-4ef9-a5cd-f5d6877ab14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71853F-7C5D-4A91-B416-5D9642712B09}">
  <ds:schemaRefs>
    <ds:schemaRef ds:uri="http://purl.org/dc/terms/"/>
    <ds:schemaRef ds:uri="http://schemas.microsoft.com/office/2006/metadata/propertie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86eeea96-eed7-4ef9-a5cd-f5d6877ab147"/>
    <ds:schemaRef ds:uri="95a5fa84-ef9b-42e2-af26-679234c24b78"/>
    <ds:schemaRef ds:uri="http://purl.org/dc/dcmitype/"/>
  </ds:schemaRefs>
</ds:datastoreItem>
</file>

<file path=customXml/itemProps2.xml><?xml version="1.0" encoding="utf-8"?>
<ds:datastoreItem xmlns:ds="http://schemas.openxmlformats.org/officeDocument/2006/customXml" ds:itemID="{368295AC-EACA-48CC-B81F-3C12575EB9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a5fa84-ef9b-42e2-af26-679234c24b78"/>
    <ds:schemaRef ds:uri="86eeea96-eed7-4ef9-a5cd-f5d6877ab1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57D963-F137-4C93-8167-52FAC889EC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GLOSSARY</vt:lpstr>
      <vt:lpstr>SELF-ASSESSMENT</vt:lpstr>
      <vt:lpstr>Recommendations</vt:lpstr>
      <vt:lpstr>Action plan</vt:lpstr>
      <vt:lpstr>SA Inputs</vt:lpstr>
      <vt:lpstr>CALCS</vt:lpstr>
      <vt:lpstr>Lists</vt:lpstr>
      <vt:lpstr>Recommendations!Print_Area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Sandra Perez</cp:lastModifiedBy>
  <cp:revision/>
  <dcterms:created xsi:type="dcterms:W3CDTF">2021-03-17T10:16:45Z</dcterms:created>
  <dcterms:modified xsi:type="dcterms:W3CDTF">2021-08-03T10:57:09Z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0x010100EFDEBBA6392C514C886A93123F5533CD</vt:lpwstr>
  </property>
  <property fmtid="{D5CDD505-2E9C-101B-9397-08002B2CF9AE}" pid="3" name="xd_ProgID">
    <vt:lpwstr/>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xd_Signature">
    <vt:bool>false</vt:bool>
  </property>
</Properties>
</file>